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BREE\ENGINEERING\Website updates\"/>
    </mc:Choice>
  </mc:AlternateContent>
  <xr:revisionPtr revIDLastSave="0" documentId="8_{397164FD-83D1-479C-ABE6-3D90DB57E1E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ubdivision Security Reduc." sheetId="1" r:id="rId1"/>
  </sheets>
  <definedNames>
    <definedName name="_xlnm.Print_Titles" localSheetId="0">'Subdivision Security Reduc.'!$1:$5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4" i="1" l="1"/>
  <c r="F8" i="1"/>
  <c r="H8" i="1"/>
  <c r="H15" i="1"/>
  <c r="H51" i="1"/>
  <c r="H87" i="1"/>
  <c r="H104" i="1"/>
  <c r="H114" i="1"/>
  <c r="H120" i="1"/>
  <c r="H121" i="1"/>
  <c r="H122" i="1"/>
  <c r="F128" i="1"/>
  <c r="H128" i="1" s="1"/>
  <c r="F129" i="1" l="1"/>
  <c r="H129" i="1" s="1"/>
  <c r="I120" i="1"/>
  <c r="I122" i="1"/>
  <c r="I121" i="1"/>
  <c r="F85" i="1"/>
  <c r="H85" i="1" s="1"/>
  <c r="F86" i="1"/>
  <c r="H86" i="1" s="1"/>
  <c r="F88" i="1"/>
  <c r="H88" i="1" s="1"/>
  <c r="F89" i="1"/>
  <c r="H89" i="1" s="1"/>
  <c r="F90" i="1"/>
  <c r="H90" i="1" s="1"/>
  <c r="F91" i="1"/>
  <c r="H91" i="1" s="1"/>
  <c r="F92" i="1"/>
  <c r="F93" i="1"/>
  <c r="H93" i="1" s="1"/>
  <c r="F62" i="1"/>
  <c r="H6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3" i="1"/>
  <c r="H63" i="1" s="1"/>
  <c r="F64" i="1"/>
  <c r="I51" i="1"/>
  <c r="I53" i="1"/>
  <c r="F25" i="1"/>
  <c r="H25" i="1" s="1"/>
  <c r="F24" i="1"/>
  <c r="H24" i="1" s="1"/>
  <c r="F23" i="1"/>
  <c r="F22" i="1"/>
  <c r="H22" i="1" s="1"/>
  <c r="F21" i="1"/>
  <c r="H21" i="1" s="1"/>
  <c r="F20" i="1"/>
  <c r="H20" i="1" s="1"/>
  <c r="F19" i="1"/>
  <c r="F26" i="1"/>
  <c r="H26" i="1" s="1"/>
  <c r="I57" i="1" l="1"/>
  <c r="H23" i="1"/>
  <c r="I23" i="1" s="1"/>
  <c r="H92" i="1"/>
  <c r="I92" i="1" s="1"/>
  <c r="H19" i="1"/>
  <c r="I19" i="1" s="1"/>
  <c r="I61" i="1"/>
  <c r="H64" i="1"/>
  <c r="I64" i="1" s="1"/>
  <c r="I129" i="1"/>
  <c r="I93" i="1"/>
  <c r="I60" i="1"/>
  <c r="I56" i="1"/>
  <c r="I59" i="1"/>
  <c r="I55" i="1"/>
  <c r="I63" i="1"/>
  <c r="I58" i="1"/>
  <c r="I54" i="1"/>
  <c r="I24" i="1"/>
  <c r="I20" i="1"/>
  <c r="I26" i="1"/>
  <c r="I22" i="1"/>
  <c r="I25" i="1"/>
  <c r="I21" i="1"/>
  <c r="I8" i="1" l="1"/>
  <c r="F42" i="1"/>
  <c r="H42" i="1" s="1"/>
  <c r="I42" i="1" l="1"/>
  <c r="H138" i="1"/>
  <c r="F119" i="1"/>
  <c r="H119" i="1" s="1"/>
  <c r="F118" i="1"/>
  <c r="H118" i="1" s="1"/>
  <c r="I138" i="1" l="1"/>
  <c r="I118" i="1"/>
  <c r="I119" i="1"/>
  <c r="F76" i="1"/>
  <c r="H76" i="1" s="1"/>
  <c r="I76" i="1" l="1"/>
  <c r="F137" i="1"/>
  <c r="H137" i="1" s="1"/>
  <c r="F136" i="1"/>
  <c r="H136" i="1" s="1"/>
  <c r="F135" i="1"/>
  <c r="H135" i="1" s="1"/>
  <c r="F117" i="1"/>
  <c r="H117" i="1" s="1"/>
  <c r="F116" i="1"/>
  <c r="H116" i="1" s="1"/>
  <c r="F115" i="1"/>
  <c r="H115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3" i="1"/>
  <c r="H103" i="1" s="1"/>
  <c r="F102" i="1"/>
  <c r="H102" i="1" s="1"/>
  <c r="F101" i="1"/>
  <c r="H101" i="1" s="1"/>
  <c r="F100" i="1"/>
  <c r="H100" i="1" s="1"/>
  <c r="F99" i="1"/>
  <c r="H99" i="1" s="1"/>
  <c r="F84" i="1"/>
  <c r="H84" i="1" s="1"/>
  <c r="F83" i="1"/>
  <c r="H83" i="1" s="1"/>
  <c r="F82" i="1"/>
  <c r="H82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52" i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18" i="1"/>
  <c r="H18" i="1" s="1"/>
  <c r="F17" i="1"/>
  <c r="H17" i="1" s="1"/>
  <c r="F16" i="1"/>
  <c r="H16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H52" i="1" l="1"/>
  <c r="I52" i="1" s="1"/>
  <c r="H95" i="1"/>
  <c r="H28" i="1"/>
  <c r="H78" i="1"/>
  <c r="F28" i="1"/>
  <c r="I15" i="1"/>
  <c r="I45" i="1"/>
  <c r="I73" i="1"/>
  <c r="I101" i="1"/>
  <c r="I117" i="1"/>
  <c r="I37" i="1"/>
  <c r="I50" i="1"/>
  <c r="I84" i="1"/>
  <c r="I86" i="1"/>
  <c r="I106" i="1"/>
  <c r="I114" i="1"/>
  <c r="I11" i="1"/>
  <c r="I40" i="1"/>
  <c r="I89" i="1"/>
  <c r="I105" i="1"/>
  <c r="I33" i="1"/>
  <c r="I46" i="1"/>
  <c r="I74" i="1"/>
  <c r="I102" i="1"/>
  <c r="I9" i="1"/>
  <c r="I17" i="1"/>
  <c r="I43" i="1"/>
  <c r="I75" i="1"/>
  <c r="I91" i="1"/>
  <c r="I103" i="1"/>
  <c r="I107" i="1"/>
  <c r="I111" i="1"/>
  <c r="I115" i="1"/>
  <c r="I135" i="1"/>
  <c r="I36" i="1"/>
  <c r="I49" i="1"/>
  <c r="I83" i="1"/>
  <c r="I85" i="1"/>
  <c r="I109" i="1"/>
  <c r="I113" i="1"/>
  <c r="I137" i="1"/>
  <c r="I12" i="1"/>
  <c r="I16" i="1"/>
  <c r="I41" i="1"/>
  <c r="I70" i="1"/>
  <c r="I90" i="1"/>
  <c r="I110" i="1"/>
  <c r="I13" i="1"/>
  <c r="I34" i="1"/>
  <c r="I38" i="1"/>
  <c r="I47" i="1"/>
  <c r="I71" i="1"/>
  <c r="I87" i="1"/>
  <c r="I10" i="1"/>
  <c r="I14" i="1"/>
  <c r="I18" i="1"/>
  <c r="I35" i="1"/>
  <c r="I39" i="1"/>
  <c r="I44" i="1"/>
  <c r="I48" i="1"/>
  <c r="I72" i="1"/>
  <c r="I82" i="1"/>
  <c r="I88" i="1"/>
  <c r="I100" i="1"/>
  <c r="I104" i="1"/>
  <c r="I108" i="1"/>
  <c r="I112" i="1"/>
  <c r="I116" i="1"/>
  <c r="I136" i="1"/>
  <c r="F131" i="1"/>
  <c r="H131" i="1"/>
  <c r="F124" i="1"/>
  <c r="F95" i="1"/>
  <c r="F78" i="1"/>
  <c r="F140" i="1"/>
  <c r="F32" i="1"/>
  <c r="H32" i="1" s="1"/>
  <c r="H66" i="1" s="1"/>
  <c r="I128" i="1" l="1"/>
  <c r="I131" i="1" s="1"/>
  <c r="I95" i="1"/>
  <c r="I78" i="1"/>
  <c r="I28" i="1"/>
  <c r="H124" i="1"/>
  <c r="H140" i="1"/>
  <c r="I140" i="1"/>
  <c r="I99" i="1"/>
  <c r="I124" i="1" s="1"/>
  <c r="F66" i="1"/>
  <c r="F142" i="1" s="1"/>
  <c r="F145" i="1" s="1"/>
  <c r="H142" i="1" l="1"/>
  <c r="H146" i="1" s="1"/>
  <c r="I32" i="1"/>
  <c r="I66" i="1" s="1"/>
  <c r="I142" i="1" s="1"/>
  <c r="F146" i="1"/>
  <c r="F148" i="1" s="1"/>
  <c r="H145" i="1" l="1"/>
  <c r="H148" i="1" s="1"/>
  <c r="H157" i="1" s="1"/>
  <c r="F151" i="1"/>
  <c r="I146" i="1"/>
  <c r="I145" i="1"/>
  <c r="F157" i="1"/>
  <c r="F150" i="1"/>
  <c r="F153" i="1" l="1"/>
  <c r="F155" i="1" s="1"/>
  <c r="F162" i="1" s="1"/>
  <c r="H151" i="1"/>
  <c r="H150" i="1"/>
  <c r="I148" i="1"/>
  <c r="I151" i="1" s="1"/>
  <c r="H153" i="1" l="1"/>
  <c r="H155" i="1" s="1"/>
  <c r="H162" i="1" s="1"/>
  <c r="I157" i="1"/>
  <c r="I150" i="1"/>
  <c r="I153" i="1" s="1"/>
  <c r="I155" i="1" s="1"/>
  <c r="I162" i="1" s="1"/>
</calcChain>
</file>

<file path=xl/sharedStrings.xml><?xml version="1.0" encoding="utf-8"?>
<sst xmlns="http://schemas.openxmlformats.org/spreadsheetml/2006/main" count="252" uniqueCount="156">
  <si>
    <t>Subdivision Agreement</t>
  </si>
  <si>
    <t>Unit</t>
  </si>
  <si>
    <t>Price ($)</t>
  </si>
  <si>
    <t>Quantity</t>
  </si>
  <si>
    <t>Total Cost ($)</t>
  </si>
  <si>
    <t xml:space="preserve">Site Preparation, Removals and Erosion Control </t>
  </si>
  <si>
    <t>Insurance, Mobilization &amp; Demobilization</t>
  </si>
  <si>
    <t>LS</t>
  </si>
  <si>
    <t>Maintenance of Erosion &amp; sediment Controls</t>
  </si>
  <si>
    <t>Time Basis</t>
  </si>
  <si>
    <t>Light Duty Silt Fencing (219.110)</t>
  </si>
  <si>
    <t>m</t>
  </si>
  <si>
    <t>Landscaping (other than boulevard trees)</t>
  </si>
  <si>
    <t>Straw Bale Check Dams (219.180)</t>
  </si>
  <si>
    <t>ea</t>
  </si>
  <si>
    <t>Earth Excavation</t>
  </si>
  <si>
    <t>m³</t>
  </si>
  <si>
    <t>Construction of Mud Mat</t>
  </si>
  <si>
    <t>Removals</t>
  </si>
  <si>
    <t>Topsoil Strip &amp; Remove</t>
  </si>
  <si>
    <t>Re-Install Existing Street Signs</t>
  </si>
  <si>
    <t>Traffic Control</t>
  </si>
  <si>
    <t>Subtotal: Site Preparation, Removals and Erosion Control</t>
  </si>
  <si>
    <t>Storm</t>
  </si>
  <si>
    <t xml:space="preserve">250mm ø P.V.C. </t>
  </si>
  <si>
    <t xml:space="preserve">300mm ø P.V.C. </t>
  </si>
  <si>
    <t xml:space="preserve">375mm ø P.V.C. </t>
  </si>
  <si>
    <t xml:space="preserve">450mm ø P.V.C. </t>
  </si>
  <si>
    <t xml:space="preserve">525mm ø Conc. </t>
  </si>
  <si>
    <t>600mm ø Conc.</t>
  </si>
  <si>
    <t xml:space="preserve">675mm ø Conc. </t>
  </si>
  <si>
    <t xml:space="preserve">750mm ø Conc. </t>
  </si>
  <si>
    <t>825mm ø Conc.</t>
  </si>
  <si>
    <t>1050mm ø Conc.</t>
  </si>
  <si>
    <t>450mm CSP Culvert</t>
  </si>
  <si>
    <t>Oil Grit Separator Contech CDS3025</t>
  </si>
  <si>
    <t>Oil Grit Separator Contech CDS4040</t>
  </si>
  <si>
    <t>1200mm ø  (OPSD:701.010)</t>
  </si>
  <si>
    <t>1500mm ø  (OPSD:701.011)</t>
  </si>
  <si>
    <t>1800mm ø (OPSD:701.012)</t>
  </si>
  <si>
    <t>2400mm ø (OPSD:701.013)</t>
  </si>
  <si>
    <t>600mm ø Catch Basin c/w Frame &amp; Grate (OPSD:705.010/400.020)</t>
  </si>
  <si>
    <t>600mm ø Ditch Inlet Catch Basin c/w Frame &amp; Grate (OPSD:705.030/403.010)</t>
  </si>
  <si>
    <t>150mm ø Long Storm Service</t>
  </si>
  <si>
    <t>150mm ø Short Storm Service</t>
  </si>
  <si>
    <t>Clean, Flush and Video Inspection of Storm Sewers</t>
  </si>
  <si>
    <t>Subtotal: Storm</t>
  </si>
  <si>
    <t>Sanitary</t>
  </si>
  <si>
    <t>1200mm ø (701.010)</t>
  </si>
  <si>
    <t>Manhole Drop Structure 1003.01</t>
  </si>
  <si>
    <t>100mm ø Long Sanitary Service</t>
  </si>
  <si>
    <t>Clean, Flush and Video Inspection of Sewer</t>
  </si>
  <si>
    <t>Subtotal: Sanitary</t>
  </si>
  <si>
    <t>Watermain and Appurtenances</t>
  </si>
  <si>
    <t xml:space="preserve">150 mm P.V.C. watermain </t>
  </si>
  <si>
    <t>150 mm Gate Valve</t>
  </si>
  <si>
    <t>Yard Hydrant</t>
  </si>
  <si>
    <t>Hydrant Set, Valve and Tee</t>
  </si>
  <si>
    <t>19 mm Short Water Service</t>
  </si>
  <si>
    <t>300 mm P.V.C. watermain</t>
  </si>
  <si>
    <t>300 mm Gate Valve</t>
  </si>
  <si>
    <t>Subtotal: Watermain and Appurtenances</t>
  </si>
  <si>
    <t>Road</t>
  </si>
  <si>
    <t>Temporary Street and Stop Signs</t>
  </si>
  <si>
    <t>Granular 'B' 300mm Depth</t>
  </si>
  <si>
    <t>t</t>
  </si>
  <si>
    <t>Granular 'A' 150mm Depth</t>
  </si>
  <si>
    <t>HL8 Asphalt Binder Course 50mm Depth</t>
  </si>
  <si>
    <t>HL4 Asphalt Surface course 40mm Depth</t>
  </si>
  <si>
    <t>HL3 Asphalt Driveway</t>
  </si>
  <si>
    <t>Storm 150 mm Dia Subdrain Road (OPSD216.021)</t>
  </si>
  <si>
    <t>Curb and Gutter (muni-1350) (608.010/605.030/600.040)</t>
  </si>
  <si>
    <t>2.0m wide Concrete Sidewalk</t>
  </si>
  <si>
    <t>1.8m wide Concrete Sidewalk</t>
  </si>
  <si>
    <t>1.5m wide Concrete Sidewalk</t>
  </si>
  <si>
    <t>Acoustical Fencing</t>
  </si>
  <si>
    <t>Chain Link Fencing</t>
  </si>
  <si>
    <t>Ditching</t>
  </si>
  <si>
    <t>Topsoil, Seed &amp; Mulch</t>
  </si>
  <si>
    <t>m²</t>
  </si>
  <si>
    <t>Concrete Mail Box Pad</t>
  </si>
  <si>
    <t>Line Painting</t>
  </si>
  <si>
    <t>Dead End Barrier</t>
  </si>
  <si>
    <t>Subtotal: Road</t>
  </si>
  <si>
    <t>Legal Fees</t>
  </si>
  <si>
    <t>Miscellaneous Legal Fees 
(associated with review and registration)</t>
  </si>
  <si>
    <t>Subtotal: Legal Fees</t>
  </si>
  <si>
    <t>Earthworks</t>
  </si>
  <si>
    <t>Siltation Ponds (Inc. Snow Fence)</t>
  </si>
  <si>
    <t>300 mm CSP Culverts (inc. 300 mm granular cover material)</t>
  </si>
  <si>
    <t>R50 Rip Rap and Filter Cloth</t>
  </si>
  <si>
    <t>Subtotal: Earthworks</t>
  </si>
  <si>
    <t>Engineering and Contingency</t>
  </si>
  <si>
    <t>5% Contingency</t>
  </si>
  <si>
    <t>7% Engineering</t>
  </si>
  <si>
    <t>*Subtotal</t>
  </si>
  <si>
    <t>H.S.T - 13%</t>
  </si>
  <si>
    <t>Total Construction Costs</t>
  </si>
  <si>
    <t>Security</t>
  </si>
  <si>
    <t>Security inclusive of H.S.T.</t>
  </si>
  <si>
    <t>Total of Security</t>
  </si>
  <si>
    <t>I certify these engineering costs to be the current estimated costs for the works</t>
  </si>
  <si>
    <t>proposed within the approved engineering drawings.</t>
  </si>
  <si>
    <t>Title</t>
  </si>
  <si>
    <t>Date</t>
  </si>
  <si>
    <t xml:space="preserve">Rodent Grates for Ditch Inlets </t>
  </si>
  <si>
    <t>200mm ø P.V.C. 404.020</t>
  </si>
  <si>
    <t>100mm ø Short Sanitary Service</t>
  </si>
  <si>
    <t>19 mm ø Long Water Service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</si>
  <si>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</si>
  <si>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1"/>
        <rFont val="Arial"/>
        <family val="2"/>
      </rPr>
      <t>2</t>
    </r>
  </si>
  <si>
    <t>*DAAP Fee: 3.7% of Subtotal - Pre H.S.T.</t>
  </si>
  <si>
    <t>Streetscape Plan - Landscaping - Street Trees</t>
  </si>
  <si>
    <t>Road Maintenance - On and Off Site Street Cleaning</t>
  </si>
  <si>
    <t>Siltation Ponds</t>
  </si>
  <si>
    <t>Subtotal (Items 1.0 - 8.0)</t>
  </si>
  <si>
    <t>Trail Works</t>
  </si>
  <si>
    <t>Name of Engineer</t>
  </si>
  <si>
    <t>Comments</t>
  </si>
  <si>
    <t>Schedule 'D' Reduction Request</t>
  </si>
  <si>
    <t>Reduction  ($)</t>
  </si>
  <si>
    <t xml:space="preserve">Total Securtity Required </t>
  </si>
  <si>
    <t>Percent Complete</t>
  </si>
  <si>
    <t>(retain min. 10%)</t>
  </si>
  <si>
    <t>CKL requires 50% until assumption</t>
  </si>
  <si>
    <t xml:space="preserve">Trees must endure min. 1-year </t>
  </si>
  <si>
    <t>Stormwater Management Pond - infrastructure, plantings</t>
  </si>
  <si>
    <t>Reduction Request #1</t>
  </si>
  <si>
    <t>Developer/Development Name:____________________________________________                                              Date:____________________</t>
  </si>
  <si>
    <t>CKL requires 50% until surface course</t>
  </si>
  <si>
    <t>City Rebate - 11.24%</t>
  </si>
  <si>
    <t>HST to be Paid</t>
  </si>
  <si>
    <t xml:space="preserve">Site Dewatering </t>
  </si>
  <si>
    <t xml:space="preserve">Construct Temporary Cut Off Swales </t>
  </si>
  <si>
    <t xml:space="preserve">Construct Temporary Check Dams </t>
  </si>
  <si>
    <t xml:space="preserve">Rock Blasting </t>
  </si>
  <si>
    <t>External Road Sweeping / Maintenance</t>
  </si>
  <si>
    <t xml:space="preserve">Catchbasin Filtration </t>
  </si>
  <si>
    <t xml:space="preserve">Insulation Over Storm Pipe </t>
  </si>
  <si>
    <t>1200mmø Catchbasin Manhole</t>
  </si>
  <si>
    <t xml:space="preserve">Orifice Plate </t>
  </si>
  <si>
    <t>Infiltration Trenches</t>
  </si>
  <si>
    <t>Connection to Existing Pipe (Including Restoration)</t>
  </si>
  <si>
    <t xml:space="preserve">Headwall c/w Grate </t>
  </si>
  <si>
    <t>Stormwater Management Pond</t>
  </si>
  <si>
    <t xml:space="preserve">Pond Cleanout: Pre-Assumption </t>
  </si>
  <si>
    <t>Operation and Maintenance of Stormwater Management Facilities for MECP ECA Compliance</t>
  </si>
  <si>
    <t>50 mm watermian</t>
  </si>
  <si>
    <t>Watermain Commissioning</t>
  </si>
  <si>
    <t>Tracer Wire Continuity Test</t>
  </si>
  <si>
    <t>Electrical Light Standards (Including: cable, conduit, and light standards)</t>
  </si>
  <si>
    <t>Cross Culvert</t>
  </si>
  <si>
    <t xml:space="preserve">3m wide Asphalt Multi-Use Trail </t>
  </si>
  <si>
    <t>Raise Manholes &amp; Catchbasins (prior to top asphalt)</t>
  </si>
  <si>
    <t xml:space="preserve">Surveying - Reposting </t>
  </si>
  <si>
    <t>(reduced in increments of 50% or 90%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</si>
</sst>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[Red]\-&quot;$&quot;#,##0.00"/>
    <numFmt numFmtId="165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3" fillId="0" borderId="0" xfId="0" applyFont="1"/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37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/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164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/>
    <xf numFmtId="0" fontId="15" fillId="0" borderId="0" xfId="0" applyFont="1" applyBorder="1"/>
    <xf numFmtId="9" fontId="9" fillId="2" borderId="6" xfId="3" applyFont="1" applyFill="1" applyBorder="1" applyAlignment="1">
      <alignment vertical="center"/>
    </xf>
    <xf numFmtId="9" fontId="9" fillId="0" borderId="5" xfId="3" applyFont="1" applyBorder="1" applyAlignment="1">
      <alignment horizontal="center" vertical="center" wrapText="1"/>
    </xf>
    <xf numFmtId="9" fontId="9" fillId="0" borderId="6" xfId="3" applyFont="1" applyBorder="1" applyAlignment="1">
      <alignment horizontal="center" vertical="center" wrapText="1"/>
    </xf>
    <xf numFmtId="9" fontId="4" fillId="0" borderId="6" xfId="3" applyFont="1" applyBorder="1" applyAlignment="1">
      <alignment horizontal="left" vertical="center"/>
    </xf>
    <xf numFmtId="9" fontId="4" fillId="0" borderId="6" xfId="3" applyFont="1" applyBorder="1" applyAlignment="1">
      <alignment horizontal="right" vertical="center"/>
    </xf>
    <xf numFmtId="9" fontId="9" fillId="0" borderId="6" xfId="3" applyFont="1" applyBorder="1" applyAlignment="1">
      <alignment horizontal="right" vertical="center"/>
    </xf>
    <xf numFmtId="9" fontId="7" fillId="0" borderId="6" xfId="3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4" fillId="0" borderId="0" xfId="0" applyFont="1" applyFill="1" applyBorder="1" applyAlignment="1">
      <alignment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9" fillId="2" borderId="0" xfId="0" applyFont="1" applyFill="1" applyBorder="1" applyAlignment="1">
      <alignment horizontal="left" vertical="center"/>
    </xf>
    <xf numFmtId="0" fontId="4" fillId="0" borderId="0" xfId="2" applyBorder="1"/>
    <xf numFmtId="0" fontId="9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9" fontId="7" fillId="0" borderId="0" xfId="3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4" fillId="0" borderId="1" xfId="2" applyBorder="1"/>
    <xf numFmtId="9" fontId="4" fillId="0" borderId="7" xfId="3" applyFont="1" applyBorder="1" applyAlignment="1">
      <alignment horizontal="left" vertical="center"/>
    </xf>
    <xf numFmtId="9" fontId="4" fillId="0" borderId="6" xfId="3" applyFont="1" applyFill="1" applyBorder="1" applyAlignment="1">
      <alignment horizontal="right" vertical="center"/>
    </xf>
    <xf numFmtId="9" fontId="9" fillId="0" borderId="6" xfId="3" applyFont="1" applyBorder="1" applyAlignment="1">
      <alignment horizontal="left" vertical="center"/>
    </xf>
    <xf numFmtId="9" fontId="4" fillId="0" borderId="6" xfId="3" applyFont="1" applyFill="1" applyBorder="1" applyAlignment="1">
      <alignment horizontal="left" vertical="center"/>
    </xf>
    <xf numFmtId="9" fontId="9" fillId="2" borderId="6" xfId="3" applyFont="1" applyFill="1" applyBorder="1" applyAlignment="1">
      <alignment horizontal="right" vertical="center"/>
    </xf>
    <xf numFmtId="9" fontId="9" fillId="2" borderId="7" xfId="3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right" vertical="center"/>
    </xf>
    <xf numFmtId="164" fontId="9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64" fontId="9" fillId="2" borderId="8" xfId="0" applyNumberFormat="1" applyFont="1" applyFill="1" applyBorder="1" applyAlignment="1">
      <alignment horizontal="right" vertical="center"/>
    </xf>
    <xf numFmtId="164" fontId="9" fillId="2" borderId="9" xfId="0" applyNumberFormat="1" applyFont="1" applyFill="1" applyBorder="1" applyAlignment="1">
      <alignment horizontal="right" vertical="center"/>
    </xf>
    <xf numFmtId="9" fontId="4" fillId="0" borderId="0" xfId="3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4" fillId="0" borderId="0" xfId="0" applyFont="1" applyBorder="1"/>
    <xf numFmtId="0" fontId="5" fillId="0" borderId="0" xfId="0" applyFont="1" applyBorder="1"/>
    <xf numFmtId="165" fontId="2" fillId="0" borderId="0" xfId="0" applyNumberFormat="1" applyFont="1" applyFill="1" applyBorder="1"/>
    <xf numFmtId="0" fontId="8" fillId="2" borderId="0" xfId="0" applyFont="1" applyFill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P176"/>
  <sheetViews>
    <sheetView tabSelected="1" view="pageBreakPreview" zoomScaleNormal="100" zoomScaleSheetLayoutView="100" workbookViewId="0">
      <pane ySplit="5" topLeftCell="A6" activePane="bottomLeft" state="frozen"/>
      <selection pane="bottomLeft" activeCell="F7" sqref="F7"/>
    </sheetView>
  </sheetViews>
  <sheetFormatPr defaultColWidth="9.109375" defaultRowHeight="13.8" x14ac:dyDescent="0.25"/>
  <cols>
    <col min="1" max="1" width="6" style="16" bestFit="1" customWidth="1"/>
    <col min="2" max="2" width="44.6640625" style="16" bestFit="1" customWidth="1"/>
    <col min="3" max="3" width="5.6640625" style="15" bestFit="1" customWidth="1"/>
    <col min="4" max="4" width="11.109375" style="16" bestFit="1" customWidth="1"/>
    <col min="5" max="5" width="8.5546875" style="15" bestFit="1" customWidth="1"/>
    <col min="6" max="6" width="12.6640625" style="16" bestFit="1" customWidth="1"/>
    <col min="7" max="7" width="16.6640625" style="49" customWidth="1"/>
    <col min="8" max="9" width="15.5546875" style="16" customWidth="1"/>
    <col min="10" max="10" width="22" style="1" customWidth="1"/>
    <col min="11" max="16384" width="9.109375" style="1"/>
  </cols>
  <sheetData>
    <row r="1" spans="1:68" s="19" customFormat="1" ht="17.25" customHeight="1" x14ac:dyDescent="0.25">
      <c r="A1" s="20" t="s">
        <v>128</v>
      </c>
      <c r="B1" s="20"/>
      <c r="C1" s="21"/>
      <c r="D1" s="20"/>
      <c r="E1" s="21"/>
      <c r="F1" s="22"/>
      <c r="G1" s="43"/>
      <c r="H1" s="22"/>
      <c r="I1" s="22"/>
      <c r="J1" s="22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</row>
    <row r="2" spans="1:68" ht="15.75" customHeight="1" x14ac:dyDescent="0.3">
      <c r="A2" s="24"/>
      <c r="B2" s="24"/>
      <c r="C2" s="24"/>
      <c r="D2" s="24"/>
      <c r="E2" s="101" t="s">
        <v>119</v>
      </c>
      <c r="F2" s="24"/>
      <c r="G2" s="24"/>
      <c r="H2" s="24"/>
      <c r="I2" s="24"/>
      <c r="J2" s="24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x14ac:dyDescent="0.25">
      <c r="A3" s="25"/>
      <c r="B3" s="25"/>
      <c r="C3" s="25"/>
      <c r="D3" s="25"/>
      <c r="E3" s="25"/>
      <c r="F3" s="25" t="s">
        <v>0</v>
      </c>
      <c r="G3" s="25"/>
      <c r="H3" s="25"/>
      <c r="I3" s="25"/>
      <c r="J3" s="25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</row>
    <row r="4" spans="1:68" x14ac:dyDescent="0.25">
      <c r="A4" s="23"/>
      <c r="B4" s="23"/>
      <c r="C4" s="23"/>
      <c r="D4" s="23"/>
      <c r="E4" s="23"/>
      <c r="F4" s="23"/>
      <c r="G4" s="26"/>
      <c r="H4" s="26" t="s">
        <v>127</v>
      </c>
      <c r="I4" s="27"/>
      <c r="J4" s="23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</row>
    <row r="5" spans="1:68" s="19" customFormat="1" ht="26.4" x14ac:dyDescent="0.25">
      <c r="A5" s="39"/>
      <c r="B5" s="39"/>
      <c r="C5" s="11" t="s">
        <v>1</v>
      </c>
      <c r="D5" s="11" t="s">
        <v>2</v>
      </c>
      <c r="E5" s="11" t="s">
        <v>3</v>
      </c>
      <c r="F5" s="12" t="s">
        <v>4</v>
      </c>
      <c r="G5" s="44" t="s">
        <v>122</v>
      </c>
      <c r="H5" s="40" t="s">
        <v>120</v>
      </c>
      <c r="I5" s="40" t="s">
        <v>121</v>
      </c>
      <c r="J5" s="97" t="s">
        <v>118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</row>
    <row r="6" spans="1:68" ht="26.4" x14ac:dyDescent="0.25">
      <c r="A6" s="11">
        <v>1</v>
      </c>
      <c r="B6" s="12" t="s">
        <v>5</v>
      </c>
      <c r="C6" s="30"/>
      <c r="D6" s="36"/>
      <c r="E6" s="30"/>
      <c r="F6" s="36"/>
      <c r="H6" s="11" t="s">
        <v>123</v>
      </c>
      <c r="I6" s="87"/>
      <c r="J6" s="45" t="s">
        <v>155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</row>
    <row r="7" spans="1:68" x14ac:dyDescent="0.25">
      <c r="A7" s="11"/>
      <c r="B7" s="12"/>
      <c r="C7" s="30"/>
      <c r="D7" s="36"/>
      <c r="E7" s="30"/>
      <c r="F7" s="36"/>
      <c r="G7" s="46"/>
      <c r="H7" s="36"/>
      <c r="I7" s="88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</row>
    <row r="8" spans="1:68" ht="14.4" x14ac:dyDescent="0.3">
      <c r="A8" s="36"/>
      <c r="B8" s="29" t="s">
        <v>6</v>
      </c>
      <c r="C8" s="30" t="s">
        <v>7</v>
      </c>
      <c r="D8" s="31"/>
      <c r="E8" s="32"/>
      <c r="F8" s="33">
        <f t="shared" ref="F8:F26" si="0">D8*E8</f>
        <v>0</v>
      </c>
      <c r="G8" s="47"/>
      <c r="H8" s="33">
        <f t="shared" ref="H8:H25" si="1">IF(G8&gt;0.9,F8*0.9,F8*G8)</f>
        <v>0</v>
      </c>
      <c r="I8" s="89">
        <f>F8-H8</f>
        <v>0</v>
      </c>
      <c r="J8" s="42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</row>
    <row r="9" spans="1:68" ht="26.4" x14ac:dyDescent="0.25">
      <c r="A9" s="36"/>
      <c r="B9" s="29" t="s">
        <v>8</v>
      </c>
      <c r="C9" s="34" t="s">
        <v>9</v>
      </c>
      <c r="D9" s="31"/>
      <c r="E9" s="32"/>
      <c r="F9" s="33">
        <f t="shared" si="0"/>
        <v>0</v>
      </c>
      <c r="G9" s="47"/>
      <c r="H9" s="33">
        <f t="shared" si="1"/>
        <v>0</v>
      </c>
      <c r="I9" s="89">
        <f t="shared" ref="I9:I26" si="2">F9-H9</f>
        <v>0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</row>
    <row r="10" spans="1:68" x14ac:dyDescent="0.25">
      <c r="A10" s="36"/>
      <c r="B10" s="29" t="s">
        <v>10</v>
      </c>
      <c r="C10" s="30" t="s">
        <v>11</v>
      </c>
      <c r="D10" s="31"/>
      <c r="E10" s="35"/>
      <c r="F10" s="33">
        <f t="shared" si="0"/>
        <v>0</v>
      </c>
      <c r="G10" s="47"/>
      <c r="H10" s="33">
        <f t="shared" si="1"/>
        <v>0</v>
      </c>
      <c r="I10" s="89">
        <f t="shared" si="2"/>
        <v>0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</row>
    <row r="11" spans="1:68" x14ac:dyDescent="0.25">
      <c r="A11" s="29"/>
      <c r="B11" s="29" t="s">
        <v>12</v>
      </c>
      <c r="C11" s="30" t="s">
        <v>7</v>
      </c>
      <c r="D11" s="31"/>
      <c r="E11" s="35"/>
      <c r="F11" s="33">
        <f t="shared" si="0"/>
        <v>0</v>
      </c>
      <c r="G11" s="47"/>
      <c r="H11" s="33">
        <f t="shared" si="1"/>
        <v>0</v>
      </c>
      <c r="I11" s="89">
        <f t="shared" si="2"/>
        <v>0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</row>
    <row r="12" spans="1:68" x14ac:dyDescent="0.25">
      <c r="A12" s="29"/>
      <c r="B12" s="29" t="s">
        <v>13</v>
      </c>
      <c r="C12" s="30" t="s">
        <v>14</v>
      </c>
      <c r="D12" s="31"/>
      <c r="E12" s="32"/>
      <c r="F12" s="33">
        <f t="shared" si="0"/>
        <v>0</v>
      </c>
      <c r="G12" s="47"/>
      <c r="H12" s="33">
        <f t="shared" si="1"/>
        <v>0</v>
      </c>
      <c r="I12" s="89">
        <f t="shared" si="2"/>
        <v>0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</row>
    <row r="13" spans="1:68" x14ac:dyDescent="0.25">
      <c r="A13" s="29"/>
      <c r="B13" s="29" t="s">
        <v>15</v>
      </c>
      <c r="C13" s="30" t="s">
        <v>16</v>
      </c>
      <c r="D13" s="31"/>
      <c r="E13" s="32"/>
      <c r="F13" s="33">
        <f t="shared" si="0"/>
        <v>0</v>
      </c>
      <c r="G13" s="47"/>
      <c r="H13" s="33">
        <f t="shared" si="1"/>
        <v>0</v>
      </c>
      <c r="I13" s="89">
        <f t="shared" si="2"/>
        <v>0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</row>
    <row r="14" spans="1:68" x14ac:dyDescent="0.25">
      <c r="A14" s="29"/>
      <c r="B14" s="29" t="s">
        <v>17</v>
      </c>
      <c r="C14" s="30" t="s">
        <v>14</v>
      </c>
      <c r="D14" s="31"/>
      <c r="E14" s="32"/>
      <c r="F14" s="33">
        <f t="shared" si="0"/>
        <v>0</v>
      </c>
      <c r="G14" s="47"/>
      <c r="H14" s="33">
        <f t="shared" si="1"/>
        <v>0</v>
      </c>
      <c r="I14" s="89">
        <f t="shared" si="2"/>
        <v>0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</row>
    <row r="15" spans="1:68" x14ac:dyDescent="0.25">
      <c r="A15" s="29"/>
      <c r="B15" s="29" t="s">
        <v>18</v>
      </c>
      <c r="C15" s="30" t="s">
        <v>7</v>
      </c>
      <c r="D15" s="31"/>
      <c r="E15" s="32"/>
      <c r="F15" s="33">
        <v>0</v>
      </c>
      <c r="G15" s="47"/>
      <c r="H15" s="33">
        <f t="shared" si="1"/>
        <v>0</v>
      </c>
      <c r="I15" s="89">
        <f t="shared" si="2"/>
        <v>0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</row>
    <row r="16" spans="1:68" x14ac:dyDescent="0.25">
      <c r="A16" s="29"/>
      <c r="B16" s="29" t="s">
        <v>19</v>
      </c>
      <c r="C16" s="30" t="s">
        <v>7</v>
      </c>
      <c r="D16" s="31"/>
      <c r="E16" s="32"/>
      <c r="F16" s="33">
        <f t="shared" si="0"/>
        <v>0</v>
      </c>
      <c r="G16" s="47"/>
      <c r="H16" s="33">
        <f t="shared" si="1"/>
        <v>0</v>
      </c>
      <c r="I16" s="89">
        <f t="shared" si="2"/>
        <v>0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</row>
    <row r="17" spans="1:68" x14ac:dyDescent="0.25">
      <c r="A17" s="29"/>
      <c r="B17" s="29" t="s">
        <v>20</v>
      </c>
      <c r="C17" s="30" t="s">
        <v>7</v>
      </c>
      <c r="D17" s="31"/>
      <c r="E17" s="32"/>
      <c r="F17" s="33">
        <f t="shared" si="0"/>
        <v>0</v>
      </c>
      <c r="G17" s="47"/>
      <c r="H17" s="33">
        <f t="shared" si="1"/>
        <v>0</v>
      </c>
      <c r="I17" s="89">
        <f t="shared" si="2"/>
        <v>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x14ac:dyDescent="0.25">
      <c r="A18" s="29"/>
      <c r="B18" s="29" t="s">
        <v>21</v>
      </c>
      <c r="C18" s="30" t="s">
        <v>7</v>
      </c>
      <c r="D18" s="31"/>
      <c r="E18" s="32"/>
      <c r="F18" s="33">
        <f t="shared" si="0"/>
        <v>0</v>
      </c>
      <c r="G18" s="47"/>
      <c r="H18" s="33">
        <f t="shared" si="1"/>
        <v>0</v>
      </c>
      <c r="I18" s="89">
        <f t="shared" si="2"/>
        <v>0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x14ac:dyDescent="0.25">
      <c r="A19" s="29"/>
      <c r="B19" s="29" t="s">
        <v>132</v>
      </c>
      <c r="C19" s="30" t="s">
        <v>7</v>
      </c>
      <c r="D19" s="31"/>
      <c r="E19" s="32"/>
      <c r="F19" s="33">
        <f t="shared" si="0"/>
        <v>0</v>
      </c>
      <c r="G19" s="47"/>
      <c r="H19" s="33">
        <f t="shared" si="1"/>
        <v>0</v>
      </c>
      <c r="I19" s="89">
        <f t="shared" si="2"/>
        <v>0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x14ac:dyDescent="0.25">
      <c r="A20" s="29"/>
      <c r="B20" s="29" t="s">
        <v>133</v>
      </c>
      <c r="C20" s="30" t="s">
        <v>11</v>
      </c>
      <c r="D20" s="31"/>
      <c r="E20" s="32"/>
      <c r="F20" s="33">
        <f t="shared" si="0"/>
        <v>0</v>
      </c>
      <c r="G20" s="47"/>
      <c r="H20" s="33">
        <f t="shared" si="1"/>
        <v>0</v>
      </c>
      <c r="I20" s="89">
        <f t="shared" si="2"/>
        <v>0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x14ac:dyDescent="0.25">
      <c r="A21" s="29"/>
      <c r="B21" s="29" t="s">
        <v>134</v>
      </c>
      <c r="C21" s="30" t="s">
        <v>14</v>
      </c>
      <c r="D21" s="31"/>
      <c r="E21" s="32"/>
      <c r="F21" s="33">
        <f t="shared" si="0"/>
        <v>0</v>
      </c>
      <c r="G21" s="47"/>
      <c r="H21" s="33">
        <f t="shared" si="1"/>
        <v>0</v>
      </c>
      <c r="I21" s="89">
        <f t="shared" si="2"/>
        <v>0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x14ac:dyDescent="0.25">
      <c r="A22" s="29"/>
      <c r="B22" s="36" t="s">
        <v>114</v>
      </c>
      <c r="C22" s="30" t="s">
        <v>7</v>
      </c>
      <c r="D22" s="36"/>
      <c r="E22" s="30"/>
      <c r="F22" s="33">
        <f t="shared" si="0"/>
        <v>0</v>
      </c>
      <c r="G22" s="47"/>
      <c r="H22" s="33">
        <f t="shared" si="1"/>
        <v>0</v>
      </c>
      <c r="I22" s="89">
        <f t="shared" si="2"/>
        <v>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x14ac:dyDescent="0.25">
      <c r="A23" s="29"/>
      <c r="B23" s="36" t="s">
        <v>135</v>
      </c>
      <c r="C23" s="30" t="s">
        <v>16</v>
      </c>
      <c r="D23" s="36"/>
      <c r="E23" s="30"/>
      <c r="F23" s="33">
        <f t="shared" si="0"/>
        <v>0</v>
      </c>
      <c r="G23" s="47"/>
      <c r="H23" s="33">
        <f t="shared" si="1"/>
        <v>0</v>
      </c>
      <c r="I23" s="89">
        <f t="shared" si="2"/>
        <v>0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x14ac:dyDescent="0.25">
      <c r="A24" s="29"/>
      <c r="B24" s="36" t="s">
        <v>136</v>
      </c>
      <c r="C24" s="30" t="s">
        <v>7</v>
      </c>
      <c r="D24" s="36"/>
      <c r="E24" s="30"/>
      <c r="F24" s="33">
        <f t="shared" si="0"/>
        <v>0</v>
      </c>
      <c r="G24" s="47"/>
      <c r="H24" s="33">
        <f t="shared" si="1"/>
        <v>0</v>
      </c>
      <c r="I24" s="89">
        <f t="shared" si="2"/>
        <v>0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x14ac:dyDescent="0.25">
      <c r="A25" s="29"/>
      <c r="B25" s="36" t="s">
        <v>137</v>
      </c>
      <c r="C25" s="30" t="s">
        <v>14</v>
      </c>
      <c r="D25" s="36"/>
      <c r="E25" s="30"/>
      <c r="F25" s="33">
        <f t="shared" si="0"/>
        <v>0</v>
      </c>
      <c r="G25" s="47"/>
      <c r="H25" s="33">
        <f t="shared" si="1"/>
        <v>0</v>
      </c>
      <c r="I25" s="89">
        <f t="shared" si="2"/>
        <v>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x14ac:dyDescent="0.25">
      <c r="A26" s="36"/>
      <c r="B26" s="36" t="s">
        <v>114</v>
      </c>
      <c r="C26" s="30" t="s">
        <v>7</v>
      </c>
      <c r="D26" s="36"/>
      <c r="E26" s="30"/>
      <c r="F26" s="33">
        <f t="shared" si="0"/>
        <v>0</v>
      </c>
      <c r="G26" s="47"/>
      <c r="H26" s="33">
        <f t="shared" ref="H26" si="3">IF(G26&gt;0.9,F26*0.9,F26*G26)</f>
        <v>0</v>
      </c>
      <c r="I26" s="89">
        <f t="shared" si="2"/>
        <v>0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x14ac:dyDescent="0.25">
      <c r="A27" s="36"/>
      <c r="B27" s="36"/>
      <c r="C27" s="30"/>
      <c r="D27" s="36"/>
      <c r="E27" s="30"/>
      <c r="F27" s="33"/>
      <c r="G27" s="47"/>
      <c r="H27" s="33"/>
      <c r="I27" s="89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ht="26.4" x14ac:dyDescent="0.25">
      <c r="A28" s="36"/>
      <c r="B28" s="37" t="s">
        <v>22</v>
      </c>
      <c r="C28" s="30"/>
      <c r="D28" s="36"/>
      <c r="E28" s="30"/>
      <c r="F28" s="38">
        <f>SUM(F7:F26)</f>
        <v>0</v>
      </c>
      <c r="G28" s="48"/>
      <c r="H28" s="38">
        <f>SUM(H7:H26)</f>
        <v>0</v>
      </c>
      <c r="I28" s="90">
        <f>SUM(I7:I26)</f>
        <v>0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x14ac:dyDescent="0.25">
      <c r="A29" s="36"/>
      <c r="B29" s="36"/>
      <c r="C29" s="30"/>
      <c r="D29" s="36"/>
      <c r="E29" s="30"/>
      <c r="F29" s="36"/>
      <c r="G29" s="46"/>
      <c r="H29" s="36"/>
      <c r="I29" s="8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52" customFormat="1" ht="14.4" thickBot="1" x14ac:dyDescent="0.3">
      <c r="A30" s="9">
        <v>2</v>
      </c>
      <c r="B30" s="10" t="s">
        <v>23</v>
      </c>
      <c r="C30" s="50"/>
      <c r="D30" s="51"/>
      <c r="E30" s="50"/>
      <c r="F30" s="51"/>
      <c r="G30" s="81"/>
      <c r="H30" s="51"/>
      <c r="I30" s="9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x14ac:dyDescent="0.25">
      <c r="A31" s="11"/>
      <c r="B31" s="12"/>
      <c r="C31" s="30"/>
      <c r="D31" s="36"/>
      <c r="E31" s="30"/>
      <c r="F31" s="36"/>
      <c r="G31" s="46"/>
      <c r="H31" s="36"/>
      <c r="I31" s="88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x14ac:dyDescent="0.25">
      <c r="A32" s="36"/>
      <c r="B32" s="29" t="s">
        <v>24</v>
      </c>
      <c r="C32" s="30" t="s">
        <v>11</v>
      </c>
      <c r="D32" s="31"/>
      <c r="E32" s="35"/>
      <c r="F32" s="33">
        <f>E32*D32</f>
        <v>0</v>
      </c>
      <c r="G32" s="47"/>
      <c r="H32" s="33">
        <f t="shared" ref="H32:H63" si="4">IF(G32&gt;0.9,F32*0.9,F32*G32)</f>
        <v>0</v>
      </c>
      <c r="I32" s="89">
        <f t="shared" ref="I32:I64" si="5">F32-H32</f>
        <v>0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x14ac:dyDescent="0.25">
      <c r="A33" s="36"/>
      <c r="B33" s="29" t="s">
        <v>25</v>
      </c>
      <c r="C33" s="30" t="s">
        <v>11</v>
      </c>
      <c r="D33" s="31"/>
      <c r="E33" s="35"/>
      <c r="F33" s="33">
        <f t="shared" ref="F33:F50" si="6">E33*D33</f>
        <v>0</v>
      </c>
      <c r="G33" s="47"/>
      <c r="H33" s="33">
        <f t="shared" si="4"/>
        <v>0</v>
      </c>
      <c r="I33" s="89">
        <f t="shared" si="5"/>
        <v>0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x14ac:dyDescent="0.25">
      <c r="A34" s="36"/>
      <c r="B34" s="29" t="s">
        <v>26</v>
      </c>
      <c r="C34" s="30" t="s">
        <v>11</v>
      </c>
      <c r="D34" s="31"/>
      <c r="E34" s="35"/>
      <c r="F34" s="33">
        <f t="shared" si="6"/>
        <v>0</v>
      </c>
      <c r="G34" s="47"/>
      <c r="H34" s="33">
        <f t="shared" si="4"/>
        <v>0</v>
      </c>
      <c r="I34" s="89">
        <f t="shared" si="5"/>
        <v>0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x14ac:dyDescent="0.25">
      <c r="A35" s="36"/>
      <c r="B35" s="29" t="s">
        <v>27</v>
      </c>
      <c r="C35" s="30" t="s">
        <v>11</v>
      </c>
      <c r="D35" s="31"/>
      <c r="E35" s="35"/>
      <c r="F35" s="33">
        <f t="shared" si="6"/>
        <v>0</v>
      </c>
      <c r="G35" s="47"/>
      <c r="H35" s="33">
        <f t="shared" si="4"/>
        <v>0</v>
      </c>
      <c r="I35" s="89">
        <f t="shared" si="5"/>
        <v>0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x14ac:dyDescent="0.25">
      <c r="A36" s="36"/>
      <c r="B36" s="29" t="s">
        <v>28</v>
      </c>
      <c r="C36" s="30" t="s">
        <v>11</v>
      </c>
      <c r="D36" s="31"/>
      <c r="E36" s="35"/>
      <c r="F36" s="33">
        <f t="shared" si="6"/>
        <v>0</v>
      </c>
      <c r="G36" s="47"/>
      <c r="H36" s="33">
        <f t="shared" si="4"/>
        <v>0</v>
      </c>
      <c r="I36" s="89">
        <f t="shared" si="5"/>
        <v>0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x14ac:dyDescent="0.25">
      <c r="A37" s="29"/>
      <c r="B37" s="29" t="s">
        <v>29</v>
      </c>
      <c r="C37" s="30" t="s">
        <v>11</v>
      </c>
      <c r="D37" s="31"/>
      <c r="E37" s="35"/>
      <c r="F37" s="33">
        <f t="shared" si="6"/>
        <v>0</v>
      </c>
      <c r="G37" s="47"/>
      <c r="H37" s="33">
        <f t="shared" si="4"/>
        <v>0</v>
      </c>
      <c r="I37" s="89">
        <f t="shared" si="5"/>
        <v>0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x14ac:dyDescent="0.25">
      <c r="A38" s="36"/>
      <c r="B38" s="29" t="s">
        <v>30</v>
      </c>
      <c r="C38" s="30" t="s">
        <v>11</v>
      </c>
      <c r="D38" s="31"/>
      <c r="E38" s="35"/>
      <c r="F38" s="33">
        <f t="shared" si="6"/>
        <v>0</v>
      </c>
      <c r="G38" s="47"/>
      <c r="H38" s="33">
        <f t="shared" si="4"/>
        <v>0</v>
      </c>
      <c r="I38" s="89">
        <f t="shared" si="5"/>
        <v>0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x14ac:dyDescent="0.25">
      <c r="A39" s="29"/>
      <c r="B39" s="29" t="s">
        <v>31</v>
      </c>
      <c r="C39" s="30" t="s">
        <v>11</v>
      </c>
      <c r="D39" s="31"/>
      <c r="E39" s="35"/>
      <c r="F39" s="33">
        <f t="shared" si="6"/>
        <v>0</v>
      </c>
      <c r="G39" s="47"/>
      <c r="H39" s="33">
        <f t="shared" si="4"/>
        <v>0</v>
      </c>
      <c r="I39" s="89">
        <f t="shared" si="5"/>
        <v>0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x14ac:dyDescent="0.25">
      <c r="A40" s="29"/>
      <c r="B40" s="29" t="s">
        <v>32</v>
      </c>
      <c r="C40" s="30" t="s">
        <v>11</v>
      </c>
      <c r="D40" s="31"/>
      <c r="E40" s="35"/>
      <c r="F40" s="33">
        <f t="shared" si="6"/>
        <v>0</v>
      </c>
      <c r="G40" s="47"/>
      <c r="H40" s="33">
        <f t="shared" si="4"/>
        <v>0</v>
      </c>
      <c r="I40" s="89">
        <f t="shared" si="5"/>
        <v>0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x14ac:dyDescent="0.25">
      <c r="A41" s="29"/>
      <c r="B41" s="29" t="s">
        <v>33</v>
      </c>
      <c r="C41" s="30" t="s">
        <v>11</v>
      </c>
      <c r="D41" s="31"/>
      <c r="E41" s="35"/>
      <c r="F41" s="33">
        <f t="shared" si="6"/>
        <v>0</v>
      </c>
      <c r="G41" s="47"/>
      <c r="H41" s="33">
        <f t="shared" si="4"/>
        <v>0</v>
      </c>
      <c r="I41" s="89">
        <f t="shared" si="5"/>
        <v>0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2" customFormat="1" ht="14.4" x14ac:dyDescent="0.3">
      <c r="A42" s="53"/>
      <c r="B42" s="54" t="s">
        <v>34</v>
      </c>
      <c r="C42" s="35" t="s">
        <v>11</v>
      </c>
      <c r="D42" s="31"/>
      <c r="E42" s="35"/>
      <c r="F42" s="33">
        <f t="shared" ref="F42" si="7">E42*D42</f>
        <v>0</v>
      </c>
      <c r="G42" s="47"/>
      <c r="H42" s="33">
        <f t="shared" si="4"/>
        <v>0</v>
      </c>
      <c r="I42" s="89">
        <f t="shared" si="5"/>
        <v>0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</row>
    <row r="43" spans="1:68" x14ac:dyDescent="0.25">
      <c r="A43" s="29"/>
      <c r="B43" s="29" t="s">
        <v>35</v>
      </c>
      <c r="C43" s="30" t="s">
        <v>14</v>
      </c>
      <c r="D43" s="31"/>
      <c r="E43" s="35"/>
      <c r="F43" s="33">
        <f t="shared" si="6"/>
        <v>0</v>
      </c>
      <c r="G43" s="47"/>
      <c r="H43" s="33">
        <f t="shared" si="4"/>
        <v>0</v>
      </c>
      <c r="I43" s="89">
        <f t="shared" si="5"/>
        <v>0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x14ac:dyDescent="0.25">
      <c r="A44" s="29"/>
      <c r="B44" s="29" t="s">
        <v>36</v>
      </c>
      <c r="C44" s="30" t="s">
        <v>14</v>
      </c>
      <c r="D44" s="31"/>
      <c r="E44" s="35"/>
      <c r="F44" s="33">
        <f t="shared" si="6"/>
        <v>0</v>
      </c>
      <c r="G44" s="47"/>
      <c r="H44" s="33">
        <f t="shared" si="4"/>
        <v>0</v>
      </c>
      <c r="I44" s="89">
        <f t="shared" si="5"/>
        <v>0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x14ac:dyDescent="0.25">
      <c r="A45" s="36"/>
      <c r="B45" s="29" t="s">
        <v>37</v>
      </c>
      <c r="C45" s="30" t="s">
        <v>14</v>
      </c>
      <c r="D45" s="31"/>
      <c r="E45" s="35"/>
      <c r="F45" s="33">
        <f t="shared" si="6"/>
        <v>0</v>
      </c>
      <c r="G45" s="47"/>
      <c r="H45" s="33">
        <f t="shared" si="4"/>
        <v>0</v>
      </c>
      <c r="I45" s="89">
        <f t="shared" si="5"/>
        <v>0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x14ac:dyDescent="0.25">
      <c r="A46" s="36"/>
      <c r="B46" s="29" t="s">
        <v>38</v>
      </c>
      <c r="C46" s="30" t="s">
        <v>14</v>
      </c>
      <c r="D46" s="31"/>
      <c r="E46" s="35"/>
      <c r="F46" s="33">
        <f t="shared" si="6"/>
        <v>0</v>
      </c>
      <c r="G46" s="47"/>
      <c r="H46" s="33">
        <f t="shared" si="4"/>
        <v>0</v>
      </c>
      <c r="I46" s="89">
        <f t="shared" si="5"/>
        <v>0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x14ac:dyDescent="0.25">
      <c r="A47" s="36"/>
      <c r="B47" s="29" t="s">
        <v>39</v>
      </c>
      <c r="C47" s="30" t="s">
        <v>14</v>
      </c>
      <c r="D47" s="31"/>
      <c r="E47" s="35"/>
      <c r="F47" s="33">
        <f t="shared" si="6"/>
        <v>0</v>
      </c>
      <c r="G47" s="47"/>
      <c r="H47" s="33">
        <f t="shared" si="4"/>
        <v>0</v>
      </c>
      <c r="I47" s="89">
        <f t="shared" si="5"/>
        <v>0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x14ac:dyDescent="0.25">
      <c r="A48" s="29"/>
      <c r="B48" s="29" t="s">
        <v>40</v>
      </c>
      <c r="C48" s="30" t="s">
        <v>14</v>
      </c>
      <c r="D48" s="31"/>
      <c r="E48" s="35"/>
      <c r="F48" s="33">
        <f t="shared" si="6"/>
        <v>0</v>
      </c>
      <c r="G48" s="47"/>
      <c r="H48" s="33">
        <f t="shared" si="4"/>
        <v>0</v>
      </c>
      <c r="I48" s="89">
        <f t="shared" si="5"/>
        <v>0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ht="26.4" x14ac:dyDescent="0.25">
      <c r="A49" s="36"/>
      <c r="B49" s="29" t="s">
        <v>41</v>
      </c>
      <c r="C49" s="30" t="s">
        <v>14</v>
      </c>
      <c r="D49" s="31"/>
      <c r="E49" s="35"/>
      <c r="F49" s="33">
        <f t="shared" si="6"/>
        <v>0</v>
      </c>
      <c r="G49" s="47"/>
      <c r="H49" s="33">
        <f t="shared" si="4"/>
        <v>0</v>
      </c>
      <c r="I49" s="89">
        <f t="shared" si="5"/>
        <v>0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26.4" x14ac:dyDescent="0.25">
      <c r="A50" s="36"/>
      <c r="B50" s="29" t="s">
        <v>42</v>
      </c>
      <c r="C50" s="30" t="s">
        <v>14</v>
      </c>
      <c r="D50" s="31"/>
      <c r="E50" s="35"/>
      <c r="F50" s="33">
        <f t="shared" si="6"/>
        <v>0</v>
      </c>
      <c r="G50" s="47"/>
      <c r="H50" s="33">
        <f t="shared" si="4"/>
        <v>0</v>
      </c>
      <c r="I50" s="89">
        <f t="shared" si="5"/>
        <v>0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</row>
    <row r="51" spans="1:68" x14ac:dyDescent="0.25">
      <c r="A51" s="36"/>
      <c r="B51" s="29" t="s">
        <v>139</v>
      </c>
      <c r="C51" s="30" t="s">
        <v>14</v>
      </c>
      <c r="D51" s="31"/>
      <c r="E51" s="35"/>
      <c r="F51" s="33">
        <v>0</v>
      </c>
      <c r="G51" s="47"/>
      <c r="H51" s="33">
        <f t="shared" si="4"/>
        <v>0</v>
      </c>
      <c r="I51" s="89">
        <f t="shared" si="5"/>
        <v>0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</row>
    <row r="52" spans="1:68" customFormat="1" ht="14.4" x14ac:dyDescent="0.3">
      <c r="A52" s="53"/>
      <c r="B52" s="54" t="s">
        <v>105</v>
      </c>
      <c r="C52" s="35" t="s">
        <v>14</v>
      </c>
      <c r="D52" s="31"/>
      <c r="E52" s="35"/>
      <c r="F52" s="31">
        <f>E52*D52</f>
        <v>0</v>
      </c>
      <c r="G52" s="82"/>
      <c r="H52" s="33">
        <f t="shared" si="4"/>
        <v>0</v>
      </c>
      <c r="I52" s="89">
        <f t="shared" si="5"/>
        <v>0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</row>
    <row r="53" spans="1:68" x14ac:dyDescent="0.25">
      <c r="A53" s="36"/>
      <c r="B53" s="29" t="s">
        <v>43</v>
      </c>
      <c r="C53" s="30" t="s">
        <v>14</v>
      </c>
      <c r="D53" s="31"/>
      <c r="E53" s="35"/>
      <c r="F53" s="31">
        <f t="shared" ref="F53:F64" si="8">E53*D53</f>
        <v>0</v>
      </c>
      <c r="G53" s="47"/>
      <c r="H53" s="33">
        <f t="shared" si="4"/>
        <v>0</v>
      </c>
      <c r="I53" s="89">
        <f t="shared" si="5"/>
        <v>0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</row>
    <row r="54" spans="1:68" x14ac:dyDescent="0.25">
      <c r="A54" s="36"/>
      <c r="B54" s="29" t="s">
        <v>44</v>
      </c>
      <c r="C54" s="30" t="s">
        <v>14</v>
      </c>
      <c r="D54" s="31"/>
      <c r="E54" s="35"/>
      <c r="F54" s="31">
        <f t="shared" si="8"/>
        <v>0</v>
      </c>
      <c r="G54" s="47"/>
      <c r="H54" s="33">
        <f t="shared" si="4"/>
        <v>0</v>
      </c>
      <c r="I54" s="89">
        <f t="shared" si="5"/>
        <v>0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</row>
    <row r="55" spans="1:68" x14ac:dyDescent="0.25">
      <c r="A55" s="36"/>
      <c r="B55" s="36" t="s">
        <v>45</v>
      </c>
      <c r="C55" s="30" t="s">
        <v>11</v>
      </c>
      <c r="D55" s="31"/>
      <c r="E55" s="35"/>
      <c r="F55" s="31">
        <f t="shared" si="8"/>
        <v>0</v>
      </c>
      <c r="G55" s="47"/>
      <c r="H55" s="33">
        <f t="shared" si="4"/>
        <v>0</v>
      </c>
      <c r="I55" s="89">
        <f t="shared" si="5"/>
        <v>0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</row>
    <row r="56" spans="1:68" x14ac:dyDescent="0.25">
      <c r="A56" s="36"/>
      <c r="B56" s="36" t="s">
        <v>142</v>
      </c>
      <c r="C56" s="30" t="s">
        <v>14</v>
      </c>
      <c r="D56" s="31"/>
      <c r="E56" s="35"/>
      <c r="F56" s="31">
        <f t="shared" si="8"/>
        <v>0</v>
      </c>
      <c r="G56" s="47"/>
      <c r="H56" s="33">
        <f t="shared" si="4"/>
        <v>0</v>
      </c>
      <c r="I56" s="89">
        <f t="shared" si="5"/>
        <v>0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</row>
    <row r="57" spans="1:68" x14ac:dyDescent="0.25">
      <c r="A57" s="36"/>
      <c r="B57" s="36" t="s">
        <v>138</v>
      </c>
      <c r="C57" s="30" t="s">
        <v>11</v>
      </c>
      <c r="D57" s="31"/>
      <c r="E57" s="35"/>
      <c r="F57" s="31">
        <f t="shared" si="8"/>
        <v>0</v>
      </c>
      <c r="G57" s="47"/>
      <c r="H57" s="33">
        <f t="shared" si="4"/>
        <v>0</v>
      </c>
      <c r="I57" s="89">
        <f t="shared" si="5"/>
        <v>0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</row>
    <row r="58" spans="1:68" x14ac:dyDescent="0.25">
      <c r="A58" s="36"/>
      <c r="B58" s="36" t="s">
        <v>140</v>
      </c>
      <c r="C58" s="30" t="s">
        <v>14</v>
      </c>
      <c r="D58" s="31"/>
      <c r="E58" s="35"/>
      <c r="F58" s="31">
        <f t="shared" si="8"/>
        <v>0</v>
      </c>
      <c r="G58" s="47"/>
      <c r="H58" s="33">
        <f t="shared" si="4"/>
        <v>0</v>
      </c>
      <c r="I58" s="89">
        <f t="shared" si="5"/>
        <v>0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</row>
    <row r="59" spans="1:68" x14ac:dyDescent="0.25">
      <c r="A59" s="36"/>
      <c r="B59" s="36" t="s">
        <v>141</v>
      </c>
      <c r="C59" s="30" t="s">
        <v>11</v>
      </c>
      <c r="D59" s="31"/>
      <c r="E59" s="35"/>
      <c r="F59" s="31">
        <f t="shared" si="8"/>
        <v>0</v>
      </c>
      <c r="G59" s="47"/>
      <c r="H59" s="33">
        <f t="shared" si="4"/>
        <v>0</v>
      </c>
      <c r="I59" s="89">
        <f t="shared" si="5"/>
        <v>0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</row>
    <row r="60" spans="1:68" x14ac:dyDescent="0.25">
      <c r="A60" s="36"/>
      <c r="B60" s="36" t="s">
        <v>143</v>
      </c>
      <c r="C60" s="30" t="s">
        <v>14</v>
      </c>
      <c r="D60" s="31"/>
      <c r="E60" s="35"/>
      <c r="F60" s="31">
        <f t="shared" si="8"/>
        <v>0</v>
      </c>
      <c r="G60" s="47"/>
      <c r="H60" s="33">
        <f t="shared" si="4"/>
        <v>0</v>
      </c>
      <c r="I60" s="89">
        <f t="shared" si="5"/>
        <v>0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</row>
    <row r="61" spans="1:68" x14ac:dyDescent="0.25">
      <c r="A61" s="36"/>
      <c r="B61" s="36" t="s">
        <v>144</v>
      </c>
      <c r="C61" s="30" t="s">
        <v>7</v>
      </c>
      <c r="D61" s="31"/>
      <c r="E61" s="35"/>
      <c r="F61" s="31">
        <f t="shared" si="8"/>
        <v>0</v>
      </c>
      <c r="G61" s="47"/>
      <c r="H61" s="33">
        <f t="shared" si="4"/>
        <v>0</v>
      </c>
      <c r="I61" s="89">
        <f t="shared" si="5"/>
        <v>0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</row>
    <row r="62" spans="1:68" ht="27.75" customHeight="1" x14ac:dyDescent="0.25">
      <c r="A62" s="36"/>
      <c r="B62" s="29" t="s">
        <v>146</v>
      </c>
      <c r="C62" s="30" t="s">
        <v>7</v>
      </c>
      <c r="D62" s="31"/>
      <c r="E62" s="35"/>
      <c r="F62" s="31">
        <f t="shared" si="8"/>
        <v>0</v>
      </c>
      <c r="G62" s="47"/>
      <c r="H62" s="33">
        <f t="shared" si="4"/>
        <v>0</v>
      </c>
      <c r="I62" s="89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</row>
    <row r="63" spans="1:68" x14ac:dyDescent="0.25">
      <c r="A63" s="36"/>
      <c r="B63" s="36" t="s">
        <v>145</v>
      </c>
      <c r="C63" s="30" t="s">
        <v>7</v>
      </c>
      <c r="D63" s="31"/>
      <c r="E63" s="35"/>
      <c r="F63" s="31">
        <f t="shared" si="8"/>
        <v>0</v>
      </c>
      <c r="G63" s="47"/>
      <c r="H63" s="33">
        <f t="shared" si="4"/>
        <v>0</v>
      </c>
      <c r="I63" s="89">
        <f t="shared" si="5"/>
        <v>0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</row>
    <row r="64" spans="1:68" ht="27.6" x14ac:dyDescent="0.25">
      <c r="A64" s="36"/>
      <c r="B64" s="29" t="s">
        <v>126</v>
      </c>
      <c r="C64" s="30" t="s">
        <v>7</v>
      </c>
      <c r="D64" s="31"/>
      <c r="E64" s="35"/>
      <c r="F64" s="31">
        <f t="shared" si="8"/>
        <v>0</v>
      </c>
      <c r="G64" s="47"/>
      <c r="H64" s="33">
        <f t="shared" ref="H64" si="9">IF(G64&gt;0.9,F64*0.9,F64*G64)</f>
        <v>0</v>
      </c>
      <c r="I64" s="89">
        <f t="shared" si="5"/>
        <v>0</v>
      </c>
      <c r="J64" s="57" t="s">
        <v>124</v>
      </c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</row>
    <row r="65" spans="1:68" x14ac:dyDescent="0.25">
      <c r="A65" s="36"/>
      <c r="B65" s="36"/>
      <c r="C65" s="30"/>
      <c r="D65" s="36"/>
      <c r="E65" s="35"/>
      <c r="F65" s="36"/>
      <c r="G65" s="46"/>
      <c r="H65" s="36"/>
      <c r="I65" s="88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</row>
    <row r="66" spans="1:68" x14ac:dyDescent="0.25">
      <c r="A66" s="36"/>
      <c r="B66" s="37" t="s">
        <v>46</v>
      </c>
      <c r="C66" s="30"/>
      <c r="D66" s="36"/>
      <c r="E66" s="30"/>
      <c r="F66" s="38">
        <f>SUM(F31:F65)</f>
        <v>0</v>
      </c>
      <c r="G66" s="48"/>
      <c r="H66" s="38">
        <f>SUM(H31:H65)</f>
        <v>0</v>
      </c>
      <c r="I66" s="90">
        <f>SUM(I31:I65)</f>
        <v>0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</row>
    <row r="67" spans="1:68" x14ac:dyDescent="0.25">
      <c r="A67" s="36"/>
      <c r="B67" s="36"/>
      <c r="C67" s="30"/>
      <c r="D67" s="36"/>
      <c r="E67" s="30"/>
      <c r="F67" s="36"/>
      <c r="G67" s="46"/>
      <c r="H67" s="36"/>
      <c r="I67" s="8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</row>
    <row r="68" spans="1:68" s="52" customFormat="1" ht="14.4" thickBot="1" x14ac:dyDescent="0.3">
      <c r="A68" s="9">
        <v>3</v>
      </c>
      <c r="B68" s="10" t="s">
        <v>47</v>
      </c>
      <c r="C68" s="50"/>
      <c r="D68" s="51"/>
      <c r="E68" s="50"/>
      <c r="F68" s="51"/>
      <c r="G68" s="81"/>
      <c r="H68" s="51"/>
      <c r="I68" s="9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</row>
    <row r="69" spans="1:68" x14ac:dyDescent="0.25">
      <c r="A69" s="11"/>
      <c r="B69" s="12"/>
      <c r="C69" s="30"/>
      <c r="D69" s="53"/>
      <c r="E69" s="30"/>
      <c r="F69" s="36"/>
      <c r="G69" s="46"/>
      <c r="H69" s="36"/>
      <c r="I69" s="8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</row>
    <row r="70" spans="1:68" x14ac:dyDescent="0.25">
      <c r="A70" s="36"/>
      <c r="B70" s="29" t="s">
        <v>106</v>
      </c>
      <c r="C70" s="30" t="s">
        <v>11</v>
      </c>
      <c r="D70" s="31"/>
      <c r="E70" s="35"/>
      <c r="F70" s="33">
        <f>D70*E70</f>
        <v>0</v>
      </c>
      <c r="G70" s="47"/>
      <c r="H70" s="33">
        <f t="shared" ref="H70:H75" si="10">IF(G70&gt;0.9,F70*0.9,F70*G70)</f>
        <v>0</v>
      </c>
      <c r="I70" s="89">
        <f t="shared" ref="I70:I76" si="11">F70-H70</f>
        <v>0</v>
      </c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</row>
    <row r="71" spans="1:68" x14ac:dyDescent="0.25">
      <c r="A71" s="36"/>
      <c r="B71" s="29" t="s">
        <v>48</v>
      </c>
      <c r="C71" s="30" t="s">
        <v>14</v>
      </c>
      <c r="D71" s="31"/>
      <c r="E71" s="35"/>
      <c r="F71" s="33">
        <f t="shared" ref="F71:F76" si="12">D71*E71</f>
        <v>0</v>
      </c>
      <c r="G71" s="47"/>
      <c r="H71" s="33">
        <f t="shared" si="10"/>
        <v>0</v>
      </c>
      <c r="I71" s="89">
        <f t="shared" si="11"/>
        <v>0</v>
      </c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</row>
    <row r="72" spans="1:68" x14ac:dyDescent="0.25">
      <c r="A72" s="29"/>
      <c r="B72" s="29" t="s">
        <v>49</v>
      </c>
      <c r="C72" s="30" t="s">
        <v>14</v>
      </c>
      <c r="D72" s="31"/>
      <c r="E72" s="35"/>
      <c r="F72" s="33">
        <f t="shared" si="12"/>
        <v>0</v>
      </c>
      <c r="G72" s="47"/>
      <c r="H72" s="33">
        <f t="shared" si="10"/>
        <v>0</v>
      </c>
      <c r="I72" s="89">
        <f t="shared" si="11"/>
        <v>0</v>
      </c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</row>
    <row r="73" spans="1:68" x14ac:dyDescent="0.25">
      <c r="A73" s="36"/>
      <c r="B73" s="29" t="s">
        <v>107</v>
      </c>
      <c r="C73" s="30" t="s">
        <v>14</v>
      </c>
      <c r="D73" s="31"/>
      <c r="E73" s="35"/>
      <c r="F73" s="33">
        <f t="shared" si="12"/>
        <v>0</v>
      </c>
      <c r="G73" s="47"/>
      <c r="H73" s="33">
        <f t="shared" si="10"/>
        <v>0</v>
      </c>
      <c r="I73" s="89">
        <f t="shared" si="11"/>
        <v>0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</row>
    <row r="74" spans="1:68" x14ac:dyDescent="0.25">
      <c r="A74" s="36"/>
      <c r="B74" s="29" t="s">
        <v>50</v>
      </c>
      <c r="C74" s="30" t="s">
        <v>14</v>
      </c>
      <c r="D74" s="31"/>
      <c r="E74" s="35"/>
      <c r="F74" s="33">
        <f t="shared" si="12"/>
        <v>0</v>
      </c>
      <c r="G74" s="47"/>
      <c r="H74" s="33">
        <f t="shared" si="10"/>
        <v>0</v>
      </c>
      <c r="I74" s="89">
        <f t="shared" si="11"/>
        <v>0</v>
      </c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</row>
    <row r="75" spans="1:68" x14ac:dyDescent="0.25">
      <c r="A75" s="36"/>
      <c r="B75" s="29" t="s">
        <v>51</v>
      </c>
      <c r="C75" s="30" t="s">
        <v>11</v>
      </c>
      <c r="D75" s="31"/>
      <c r="E75" s="35"/>
      <c r="F75" s="33">
        <f t="shared" si="12"/>
        <v>0</v>
      </c>
      <c r="G75" s="47"/>
      <c r="H75" s="33">
        <f t="shared" si="10"/>
        <v>0</v>
      </c>
      <c r="I75" s="89">
        <f t="shared" si="11"/>
        <v>0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</row>
    <row r="76" spans="1:68" x14ac:dyDescent="0.25">
      <c r="A76" s="36"/>
      <c r="B76" s="29" t="s">
        <v>142</v>
      </c>
      <c r="C76" s="30" t="s">
        <v>14</v>
      </c>
      <c r="D76" s="31"/>
      <c r="E76" s="35"/>
      <c r="F76" s="33">
        <f t="shared" si="12"/>
        <v>0</v>
      </c>
      <c r="G76" s="47"/>
      <c r="H76" s="33">
        <f t="shared" ref="H76" si="13">IF(G76&gt;0.9,F76*0.9,F76*G76)</f>
        <v>0</v>
      </c>
      <c r="I76" s="89">
        <f t="shared" si="11"/>
        <v>0</v>
      </c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</row>
    <row r="77" spans="1:68" x14ac:dyDescent="0.25">
      <c r="A77" s="36"/>
      <c r="B77" s="53"/>
      <c r="C77" s="35"/>
      <c r="D77" s="36"/>
      <c r="E77" s="30"/>
      <c r="F77" s="36"/>
      <c r="G77" s="46"/>
      <c r="H77" s="36"/>
      <c r="I77" s="88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</row>
    <row r="78" spans="1:68" x14ac:dyDescent="0.25">
      <c r="A78" s="36"/>
      <c r="B78" s="37" t="s">
        <v>52</v>
      </c>
      <c r="C78" s="30"/>
      <c r="D78" s="36"/>
      <c r="E78" s="30"/>
      <c r="F78" s="38">
        <f>SUM(F69:F77)</f>
        <v>0</v>
      </c>
      <c r="G78" s="48"/>
      <c r="H78" s="38">
        <f>SUM(H69:H77)</f>
        <v>0</v>
      </c>
      <c r="I78" s="90">
        <f>SUM(I69:I77)</f>
        <v>0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</row>
    <row r="79" spans="1:68" x14ac:dyDescent="0.25">
      <c r="A79" s="36"/>
      <c r="B79" s="37"/>
      <c r="C79" s="30"/>
      <c r="D79" s="36"/>
      <c r="E79" s="30"/>
      <c r="F79" s="39"/>
      <c r="G79" s="83"/>
      <c r="H79" s="39"/>
      <c r="I79" s="92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</row>
    <row r="80" spans="1:68" s="52" customFormat="1" ht="14.4" thickBot="1" x14ac:dyDescent="0.3">
      <c r="A80" s="9">
        <v>4</v>
      </c>
      <c r="B80" s="10" t="s">
        <v>53</v>
      </c>
      <c r="C80" s="50"/>
      <c r="D80" s="51"/>
      <c r="E80" s="50"/>
      <c r="F80" s="51"/>
      <c r="G80" s="81"/>
      <c r="H80" s="51"/>
      <c r="I80" s="9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</row>
    <row r="81" spans="1:68" x14ac:dyDescent="0.25">
      <c r="A81" s="11"/>
      <c r="B81" s="12"/>
      <c r="C81" s="30"/>
      <c r="D81" s="53"/>
      <c r="E81" s="35"/>
      <c r="F81" s="53"/>
      <c r="G81" s="84"/>
      <c r="H81" s="53"/>
      <c r="I81" s="93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</row>
    <row r="82" spans="1:68" x14ac:dyDescent="0.25">
      <c r="A82" s="36"/>
      <c r="B82" s="29" t="s">
        <v>54</v>
      </c>
      <c r="C82" s="30" t="s">
        <v>11</v>
      </c>
      <c r="D82" s="31"/>
      <c r="E82" s="35"/>
      <c r="F82" s="31">
        <f>D82*E82</f>
        <v>0</v>
      </c>
      <c r="G82" s="82"/>
      <c r="H82" s="33">
        <f t="shared" ref="H82:H92" si="14">IF(G82&gt;0.9,F82*0.9,F82*G82)</f>
        <v>0</v>
      </c>
      <c r="I82" s="89">
        <f t="shared" ref="I82:I93" si="15">F82-H82</f>
        <v>0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</row>
    <row r="83" spans="1:68" x14ac:dyDescent="0.25">
      <c r="A83" s="36"/>
      <c r="B83" s="29" t="s">
        <v>147</v>
      </c>
      <c r="C83" s="30" t="s">
        <v>11</v>
      </c>
      <c r="D83" s="31"/>
      <c r="E83" s="35"/>
      <c r="F83" s="31">
        <f t="shared" ref="F83:F93" si="16">D83*E83</f>
        <v>0</v>
      </c>
      <c r="G83" s="82"/>
      <c r="H83" s="33">
        <f t="shared" si="14"/>
        <v>0</v>
      </c>
      <c r="I83" s="89">
        <f t="shared" si="15"/>
        <v>0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</row>
    <row r="84" spans="1:68" x14ac:dyDescent="0.25">
      <c r="A84" s="36"/>
      <c r="B84" s="29" t="s">
        <v>55</v>
      </c>
      <c r="C84" s="30" t="s">
        <v>14</v>
      </c>
      <c r="D84" s="31"/>
      <c r="E84" s="35"/>
      <c r="F84" s="31">
        <f t="shared" si="16"/>
        <v>0</v>
      </c>
      <c r="G84" s="82"/>
      <c r="H84" s="33">
        <f t="shared" si="14"/>
        <v>0</v>
      </c>
      <c r="I84" s="89">
        <f t="shared" si="15"/>
        <v>0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</row>
    <row r="85" spans="1:68" x14ac:dyDescent="0.25">
      <c r="A85" s="36"/>
      <c r="B85" s="29" t="s">
        <v>59</v>
      </c>
      <c r="C85" s="30" t="s">
        <v>11</v>
      </c>
      <c r="D85" s="31"/>
      <c r="E85" s="35"/>
      <c r="F85" s="31">
        <f t="shared" si="16"/>
        <v>0</v>
      </c>
      <c r="G85" s="82"/>
      <c r="H85" s="33">
        <f t="shared" si="14"/>
        <v>0</v>
      </c>
      <c r="I85" s="89">
        <f>F85-H85</f>
        <v>0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</row>
    <row r="86" spans="1:68" x14ac:dyDescent="0.25">
      <c r="A86" s="36"/>
      <c r="B86" s="29" t="s">
        <v>60</v>
      </c>
      <c r="C86" s="30" t="s">
        <v>14</v>
      </c>
      <c r="D86" s="31"/>
      <c r="E86" s="35"/>
      <c r="F86" s="31">
        <f t="shared" si="16"/>
        <v>0</v>
      </c>
      <c r="G86" s="82"/>
      <c r="H86" s="33">
        <f t="shared" si="14"/>
        <v>0</v>
      </c>
      <c r="I86" s="89">
        <f>F86-H86</f>
        <v>0</v>
      </c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</row>
    <row r="87" spans="1:68" x14ac:dyDescent="0.25">
      <c r="A87" s="36"/>
      <c r="B87" s="29" t="s">
        <v>56</v>
      </c>
      <c r="C87" s="30" t="s">
        <v>14</v>
      </c>
      <c r="D87" s="31"/>
      <c r="E87" s="35"/>
      <c r="F87" s="31">
        <v>0</v>
      </c>
      <c r="G87" s="82"/>
      <c r="H87" s="33">
        <f t="shared" si="14"/>
        <v>0</v>
      </c>
      <c r="I87" s="89">
        <f t="shared" si="15"/>
        <v>0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</row>
    <row r="88" spans="1:68" x14ac:dyDescent="0.25">
      <c r="A88" s="36"/>
      <c r="B88" s="29" t="s">
        <v>57</v>
      </c>
      <c r="C88" s="30" t="s">
        <v>14</v>
      </c>
      <c r="D88" s="31"/>
      <c r="E88" s="35"/>
      <c r="F88" s="31">
        <f t="shared" si="16"/>
        <v>0</v>
      </c>
      <c r="G88" s="82"/>
      <c r="H88" s="33">
        <f t="shared" si="14"/>
        <v>0</v>
      </c>
      <c r="I88" s="89">
        <f t="shared" si="15"/>
        <v>0</v>
      </c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</row>
    <row r="89" spans="1:68" x14ac:dyDescent="0.25">
      <c r="A89" s="36"/>
      <c r="B89" s="29" t="s">
        <v>58</v>
      </c>
      <c r="C89" s="30" t="s">
        <v>14</v>
      </c>
      <c r="D89" s="31"/>
      <c r="E89" s="35"/>
      <c r="F89" s="31">
        <f t="shared" si="16"/>
        <v>0</v>
      </c>
      <c r="G89" s="82"/>
      <c r="H89" s="33">
        <f t="shared" si="14"/>
        <v>0</v>
      </c>
      <c r="I89" s="89">
        <f t="shared" si="15"/>
        <v>0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</row>
    <row r="90" spans="1:68" x14ac:dyDescent="0.25">
      <c r="A90" s="36"/>
      <c r="B90" s="29" t="s">
        <v>108</v>
      </c>
      <c r="C90" s="30" t="s">
        <v>14</v>
      </c>
      <c r="D90" s="31"/>
      <c r="E90" s="35"/>
      <c r="F90" s="31">
        <f t="shared" si="16"/>
        <v>0</v>
      </c>
      <c r="G90" s="82"/>
      <c r="H90" s="33">
        <f t="shared" si="14"/>
        <v>0</v>
      </c>
      <c r="I90" s="89">
        <f t="shared" si="15"/>
        <v>0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</row>
    <row r="91" spans="1:68" x14ac:dyDescent="0.25">
      <c r="A91" s="36"/>
      <c r="B91" s="29" t="s">
        <v>148</v>
      </c>
      <c r="C91" s="30" t="s">
        <v>7</v>
      </c>
      <c r="D91" s="31"/>
      <c r="E91" s="35"/>
      <c r="F91" s="31">
        <f t="shared" si="16"/>
        <v>0</v>
      </c>
      <c r="G91" s="82"/>
      <c r="H91" s="33">
        <f t="shared" si="14"/>
        <v>0</v>
      </c>
      <c r="I91" s="89">
        <f t="shared" si="15"/>
        <v>0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</row>
    <row r="92" spans="1:68" x14ac:dyDescent="0.25">
      <c r="A92" s="36"/>
      <c r="B92" s="29" t="s">
        <v>142</v>
      </c>
      <c r="C92" s="30" t="s">
        <v>14</v>
      </c>
      <c r="D92" s="31"/>
      <c r="E92" s="35"/>
      <c r="F92" s="31">
        <f t="shared" si="16"/>
        <v>0</v>
      </c>
      <c r="G92" s="82"/>
      <c r="H92" s="33">
        <f t="shared" si="14"/>
        <v>0</v>
      </c>
      <c r="I92" s="89">
        <f t="shared" si="15"/>
        <v>0</v>
      </c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</row>
    <row r="93" spans="1:68" x14ac:dyDescent="0.25">
      <c r="A93" s="36"/>
      <c r="B93" s="36" t="s">
        <v>149</v>
      </c>
      <c r="C93" s="30" t="s">
        <v>11</v>
      </c>
      <c r="D93" s="36"/>
      <c r="E93" s="30"/>
      <c r="F93" s="31">
        <f t="shared" si="16"/>
        <v>0</v>
      </c>
      <c r="G93" s="46"/>
      <c r="H93" s="33">
        <f t="shared" ref="H93" si="17">IF(G93&gt;0.9,F93*0.9,F93*G93)</f>
        <v>0</v>
      </c>
      <c r="I93" s="89">
        <f t="shared" si="15"/>
        <v>0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</row>
    <row r="94" spans="1:68" x14ac:dyDescent="0.25">
      <c r="A94" s="36"/>
      <c r="B94" s="36"/>
      <c r="C94" s="30"/>
      <c r="D94" s="36"/>
      <c r="E94" s="30"/>
      <c r="F94" s="31"/>
      <c r="G94" s="46"/>
      <c r="H94" s="36"/>
      <c r="I94" s="88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</row>
    <row r="95" spans="1:68" x14ac:dyDescent="0.25">
      <c r="A95" s="36"/>
      <c r="B95" s="37" t="s">
        <v>61</v>
      </c>
      <c r="C95" s="30"/>
      <c r="D95" s="36"/>
      <c r="E95" s="30"/>
      <c r="F95" s="38">
        <f>SUM(F81:F93)</f>
        <v>0</v>
      </c>
      <c r="G95" s="48"/>
      <c r="H95" s="38">
        <f>SUM(H81:H93)</f>
        <v>0</v>
      </c>
      <c r="I95" s="90">
        <f>SUM(I81:I93)</f>
        <v>0</v>
      </c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</row>
    <row r="96" spans="1:68" x14ac:dyDescent="0.25">
      <c r="A96" s="36"/>
      <c r="B96" s="36"/>
      <c r="C96" s="30"/>
      <c r="D96" s="36"/>
      <c r="E96" s="30"/>
      <c r="F96" s="36"/>
      <c r="G96" s="46"/>
      <c r="H96" s="36"/>
      <c r="I96" s="88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</row>
    <row r="97" spans="1:68" s="52" customFormat="1" ht="14.4" thickBot="1" x14ac:dyDescent="0.3">
      <c r="A97" s="9">
        <v>5</v>
      </c>
      <c r="B97" s="10" t="s">
        <v>62</v>
      </c>
      <c r="C97" s="50"/>
      <c r="D97" s="51"/>
      <c r="E97" s="50"/>
      <c r="F97" s="51"/>
      <c r="G97" s="81"/>
      <c r="H97" s="51"/>
      <c r="I97" s="9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</row>
    <row r="98" spans="1:68" x14ac:dyDescent="0.25">
      <c r="A98" s="11"/>
      <c r="B98" s="12"/>
      <c r="C98" s="30"/>
      <c r="D98" s="36"/>
      <c r="E98" s="30"/>
      <c r="F98" s="36"/>
      <c r="G98" s="46"/>
      <c r="H98" s="36"/>
      <c r="I98" s="88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</row>
    <row r="99" spans="1:68" x14ac:dyDescent="0.25">
      <c r="A99" s="36"/>
      <c r="B99" s="29" t="s">
        <v>63</v>
      </c>
      <c r="C99" s="30" t="s">
        <v>7</v>
      </c>
      <c r="D99" s="31"/>
      <c r="E99" s="35"/>
      <c r="F99" s="33">
        <f>D99*E99</f>
        <v>0</v>
      </c>
      <c r="G99" s="47"/>
      <c r="H99" s="33">
        <f t="shared" ref="H99:H110" si="18">IF(G99&gt;0.9,F99*0.9,F99*G99)</f>
        <v>0</v>
      </c>
      <c r="I99" s="89">
        <f t="shared" ref="I99:I122" si="19">F99-H99</f>
        <v>0</v>
      </c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</row>
    <row r="100" spans="1:68" x14ac:dyDescent="0.25">
      <c r="A100" s="36"/>
      <c r="B100" s="29" t="s">
        <v>64</v>
      </c>
      <c r="C100" s="30" t="s">
        <v>65</v>
      </c>
      <c r="D100" s="31"/>
      <c r="E100" s="35"/>
      <c r="F100" s="33">
        <f t="shared" ref="F100:F119" si="20">D100*E100</f>
        <v>0</v>
      </c>
      <c r="G100" s="47"/>
      <c r="H100" s="33">
        <f t="shared" si="18"/>
        <v>0</v>
      </c>
      <c r="I100" s="89">
        <f t="shared" si="19"/>
        <v>0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</row>
    <row r="101" spans="1:68" x14ac:dyDescent="0.25">
      <c r="A101" s="36"/>
      <c r="B101" s="29" t="s">
        <v>66</v>
      </c>
      <c r="C101" s="30" t="s">
        <v>65</v>
      </c>
      <c r="D101" s="31"/>
      <c r="E101" s="35"/>
      <c r="F101" s="33">
        <f t="shared" si="20"/>
        <v>0</v>
      </c>
      <c r="G101" s="47"/>
      <c r="H101" s="33">
        <f t="shared" si="18"/>
        <v>0</v>
      </c>
      <c r="I101" s="89">
        <f t="shared" si="19"/>
        <v>0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</row>
    <row r="102" spans="1:68" ht="27.6" x14ac:dyDescent="0.25">
      <c r="A102" s="36"/>
      <c r="B102" s="29" t="s">
        <v>67</v>
      </c>
      <c r="C102" s="30" t="s">
        <v>65</v>
      </c>
      <c r="D102" s="31"/>
      <c r="E102" s="35"/>
      <c r="F102" s="33">
        <f t="shared" si="20"/>
        <v>0</v>
      </c>
      <c r="G102" s="47"/>
      <c r="H102" s="33">
        <f t="shared" si="18"/>
        <v>0</v>
      </c>
      <c r="I102" s="89">
        <f t="shared" si="19"/>
        <v>0</v>
      </c>
      <c r="J102" s="57" t="s">
        <v>129</v>
      </c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</row>
    <row r="103" spans="1:68" s="3" customFormat="1" ht="27.6" x14ac:dyDescent="0.25">
      <c r="A103" s="29"/>
      <c r="B103" s="29" t="s">
        <v>68</v>
      </c>
      <c r="C103" s="30" t="s">
        <v>65</v>
      </c>
      <c r="D103" s="31"/>
      <c r="E103" s="35"/>
      <c r="F103" s="33">
        <f t="shared" si="20"/>
        <v>0</v>
      </c>
      <c r="G103" s="47"/>
      <c r="H103" s="33">
        <f t="shared" si="18"/>
        <v>0</v>
      </c>
      <c r="I103" s="89">
        <f t="shared" si="19"/>
        <v>0</v>
      </c>
      <c r="J103" s="57" t="s">
        <v>124</v>
      </c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</row>
    <row r="104" spans="1:68" x14ac:dyDescent="0.25">
      <c r="A104" s="29"/>
      <c r="B104" s="29" t="s">
        <v>69</v>
      </c>
      <c r="C104" s="30" t="s">
        <v>65</v>
      </c>
      <c r="D104" s="31"/>
      <c r="E104" s="35"/>
      <c r="F104" s="33">
        <f t="shared" si="20"/>
        <v>0</v>
      </c>
      <c r="G104" s="47"/>
      <c r="H104" s="33">
        <f t="shared" si="18"/>
        <v>0</v>
      </c>
      <c r="I104" s="89">
        <f t="shared" si="19"/>
        <v>0</v>
      </c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</row>
    <row r="105" spans="1:68" x14ac:dyDescent="0.25">
      <c r="A105" s="36"/>
      <c r="B105" s="29" t="s">
        <v>70</v>
      </c>
      <c r="C105" s="30" t="s">
        <v>11</v>
      </c>
      <c r="D105" s="31"/>
      <c r="E105" s="35"/>
      <c r="F105" s="33">
        <f t="shared" si="20"/>
        <v>0</v>
      </c>
      <c r="G105" s="47"/>
      <c r="H105" s="33">
        <f t="shared" si="18"/>
        <v>0</v>
      </c>
      <c r="I105" s="89">
        <f t="shared" si="19"/>
        <v>0</v>
      </c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</row>
    <row r="106" spans="1:68" ht="26.4" x14ac:dyDescent="0.25">
      <c r="A106" s="36"/>
      <c r="B106" s="29" t="s">
        <v>71</v>
      </c>
      <c r="C106" s="30" t="s">
        <v>11</v>
      </c>
      <c r="D106" s="31"/>
      <c r="E106" s="35"/>
      <c r="F106" s="33">
        <f t="shared" si="20"/>
        <v>0</v>
      </c>
      <c r="G106" s="47"/>
      <c r="H106" s="33">
        <f t="shared" si="18"/>
        <v>0</v>
      </c>
      <c r="I106" s="89">
        <f t="shared" si="19"/>
        <v>0</v>
      </c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</row>
    <row r="107" spans="1:68" s="4" customFormat="1" ht="15.6" x14ac:dyDescent="0.3">
      <c r="A107" s="53"/>
      <c r="B107" s="54" t="s">
        <v>72</v>
      </c>
      <c r="C107" s="35" t="s">
        <v>109</v>
      </c>
      <c r="D107" s="31"/>
      <c r="E107" s="35"/>
      <c r="F107" s="31">
        <f>E107*D107</f>
        <v>0</v>
      </c>
      <c r="G107" s="82"/>
      <c r="H107" s="33">
        <f t="shared" si="18"/>
        <v>0</v>
      </c>
      <c r="I107" s="89">
        <f t="shared" si="19"/>
        <v>0</v>
      </c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</row>
    <row r="108" spans="1:68" s="4" customFormat="1" ht="15.6" x14ac:dyDescent="0.3">
      <c r="A108" s="53"/>
      <c r="B108" s="54" t="s">
        <v>73</v>
      </c>
      <c r="C108" s="35" t="s">
        <v>109</v>
      </c>
      <c r="D108" s="31"/>
      <c r="E108" s="35"/>
      <c r="F108" s="31">
        <f>E108*D108</f>
        <v>0</v>
      </c>
      <c r="G108" s="82"/>
      <c r="H108" s="33">
        <f t="shared" si="18"/>
        <v>0</v>
      </c>
      <c r="I108" s="89">
        <f t="shared" si="19"/>
        <v>0</v>
      </c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</row>
    <row r="109" spans="1:68" s="4" customFormat="1" ht="15.6" x14ac:dyDescent="0.3">
      <c r="A109" s="53"/>
      <c r="B109" s="54" t="s">
        <v>74</v>
      </c>
      <c r="C109" s="35" t="s">
        <v>109</v>
      </c>
      <c r="D109" s="31"/>
      <c r="E109" s="35"/>
      <c r="F109" s="31">
        <f t="shared" ref="F109:F111" si="21">D109*E109</f>
        <v>0</v>
      </c>
      <c r="G109" s="82"/>
      <c r="H109" s="33">
        <f t="shared" si="18"/>
        <v>0</v>
      </c>
      <c r="I109" s="89">
        <f t="shared" si="19"/>
        <v>0</v>
      </c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</row>
    <row r="110" spans="1:68" s="4" customFormat="1" ht="14.4" x14ac:dyDescent="0.3">
      <c r="A110" s="53"/>
      <c r="B110" s="54" t="s">
        <v>75</v>
      </c>
      <c r="C110" s="35" t="s">
        <v>11</v>
      </c>
      <c r="D110" s="31"/>
      <c r="E110" s="35"/>
      <c r="F110" s="31">
        <f t="shared" si="21"/>
        <v>0</v>
      </c>
      <c r="G110" s="82"/>
      <c r="H110" s="33">
        <f t="shared" si="18"/>
        <v>0</v>
      </c>
      <c r="I110" s="89">
        <f t="shared" si="19"/>
        <v>0</v>
      </c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</row>
    <row r="111" spans="1:68" s="4" customFormat="1" ht="14.4" x14ac:dyDescent="0.3">
      <c r="A111" s="53"/>
      <c r="B111" s="54" t="s">
        <v>76</v>
      </c>
      <c r="C111" s="35" t="s">
        <v>11</v>
      </c>
      <c r="D111" s="31"/>
      <c r="E111" s="35"/>
      <c r="F111" s="31">
        <f t="shared" si="21"/>
        <v>0</v>
      </c>
      <c r="G111" s="82"/>
      <c r="H111" s="33">
        <f t="shared" ref="H111:H122" si="22">IF(G111&gt;0.9,F111*0.9,F111*G111)</f>
        <v>0</v>
      </c>
      <c r="I111" s="89">
        <f t="shared" si="19"/>
        <v>0</v>
      </c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</row>
    <row r="112" spans="1:68" x14ac:dyDescent="0.25">
      <c r="A112" s="29"/>
      <c r="B112" s="29" t="s">
        <v>77</v>
      </c>
      <c r="C112" s="30" t="s">
        <v>11</v>
      </c>
      <c r="D112" s="31"/>
      <c r="E112" s="35"/>
      <c r="F112" s="33">
        <f>D112*E112</f>
        <v>0</v>
      </c>
      <c r="G112" s="47"/>
      <c r="H112" s="33">
        <f t="shared" si="22"/>
        <v>0</v>
      </c>
      <c r="I112" s="89">
        <f t="shared" si="19"/>
        <v>0</v>
      </c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</row>
    <row r="113" spans="1:68" x14ac:dyDescent="0.25">
      <c r="A113" s="29"/>
      <c r="B113" s="29" t="s">
        <v>78</v>
      </c>
      <c r="C113" s="30" t="s">
        <v>79</v>
      </c>
      <c r="D113" s="31"/>
      <c r="E113" s="35"/>
      <c r="F113" s="33">
        <f>D113*E113</f>
        <v>0</v>
      </c>
      <c r="G113" s="47"/>
      <c r="H113" s="33">
        <f t="shared" si="22"/>
        <v>0</v>
      </c>
      <c r="I113" s="89">
        <f t="shared" si="19"/>
        <v>0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</row>
    <row r="114" spans="1:68" x14ac:dyDescent="0.25">
      <c r="A114" s="36"/>
      <c r="B114" s="29" t="s">
        <v>80</v>
      </c>
      <c r="C114" s="30" t="s">
        <v>14</v>
      </c>
      <c r="D114" s="31"/>
      <c r="E114" s="35"/>
      <c r="F114" s="33">
        <v>0</v>
      </c>
      <c r="G114" s="47"/>
      <c r="H114" s="33">
        <f t="shared" si="22"/>
        <v>0</v>
      </c>
      <c r="I114" s="89">
        <f t="shared" si="19"/>
        <v>0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</row>
    <row r="115" spans="1:68" x14ac:dyDescent="0.25">
      <c r="A115" s="36"/>
      <c r="B115" s="29" t="s">
        <v>81</v>
      </c>
      <c r="C115" s="30" t="s">
        <v>7</v>
      </c>
      <c r="D115" s="31"/>
      <c r="E115" s="35"/>
      <c r="F115" s="33">
        <f t="shared" si="20"/>
        <v>0</v>
      </c>
      <c r="G115" s="47"/>
      <c r="H115" s="33">
        <f t="shared" si="22"/>
        <v>0</v>
      </c>
      <c r="I115" s="89">
        <f t="shared" si="19"/>
        <v>0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</row>
    <row r="116" spans="1:68" x14ac:dyDescent="0.25">
      <c r="A116" s="36"/>
      <c r="B116" s="29" t="s">
        <v>82</v>
      </c>
      <c r="C116" s="30" t="s">
        <v>14</v>
      </c>
      <c r="D116" s="31"/>
      <c r="E116" s="35"/>
      <c r="F116" s="33">
        <f t="shared" si="20"/>
        <v>0</v>
      </c>
      <c r="G116" s="47"/>
      <c r="H116" s="33">
        <f t="shared" si="22"/>
        <v>0</v>
      </c>
      <c r="I116" s="89">
        <f t="shared" si="19"/>
        <v>0</v>
      </c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</row>
    <row r="117" spans="1:68" ht="26.4" x14ac:dyDescent="0.25">
      <c r="A117" s="36"/>
      <c r="B117" s="29" t="s">
        <v>150</v>
      </c>
      <c r="C117" s="30" t="s">
        <v>14</v>
      </c>
      <c r="D117" s="31"/>
      <c r="E117" s="35"/>
      <c r="F117" s="33">
        <f t="shared" si="20"/>
        <v>0</v>
      </c>
      <c r="G117" s="47"/>
      <c r="H117" s="33">
        <f t="shared" si="22"/>
        <v>0</v>
      </c>
      <c r="I117" s="89">
        <f t="shared" si="19"/>
        <v>0</v>
      </c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</row>
    <row r="118" spans="1:68" ht="27.6" x14ac:dyDescent="0.25">
      <c r="A118" s="36"/>
      <c r="B118" s="36" t="s">
        <v>112</v>
      </c>
      <c r="C118" s="30" t="s">
        <v>7</v>
      </c>
      <c r="D118" s="53"/>
      <c r="E118" s="30"/>
      <c r="F118" s="33">
        <f t="shared" si="20"/>
        <v>0</v>
      </c>
      <c r="G118" s="47"/>
      <c r="H118" s="33">
        <f t="shared" si="22"/>
        <v>0</v>
      </c>
      <c r="I118" s="89">
        <f t="shared" si="19"/>
        <v>0</v>
      </c>
      <c r="J118" s="57" t="s">
        <v>125</v>
      </c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</row>
    <row r="119" spans="1:68" x14ac:dyDescent="0.25">
      <c r="A119" s="36"/>
      <c r="B119" s="36" t="s">
        <v>113</v>
      </c>
      <c r="C119" s="30" t="s">
        <v>7</v>
      </c>
      <c r="D119" s="53"/>
      <c r="E119" s="30"/>
      <c r="F119" s="33">
        <f t="shared" si="20"/>
        <v>0</v>
      </c>
      <c r="G119" s="47"/>
      <c r="H119" s="33">
        <f t="shared" si="22"/>
        <v>0</v>
      </c>
      <c r="I119" s="89">
        <f t="shared" si="19"/>
        <v>0</v>
      </c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</row>
    <row r="120" spans="1:68" x14ac:dyDescent="0.25">
      <c r="A120" s="36"/>
      <c r="B120" s="36" t="s">
        <v>151</v>
      </c>
      <c r="C120" s="30" t="s">
        <v>14</v>
      </c>
      <c r="D120" s="53"/>
      <c r="E120" s="30"/>
      <c r="F120" s="33">
        <v>0</v>
      </c>
      <c r="G120" s="47"/>
      <c r="H120" s="33">
        <f t="shared" si="22"/>
        <v>0</v>
      </c>
      <c r="I120" s="89">
        <f t="shared" si="19"/>
        <v>0</v>
      </c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</row>
    <row r="121" spans="1:68" x14ac:dyDescent="0.25">
      <c r="A121" s="36"/>
      <c r="B121" s="36" t="s">
        <v>152</v>
      </c>
      <c r="C121" s="30" t="s">
        <v>11</v>
      </c>
      <c r="D121" s="53"/>
      <c r="E121" s="30"/>
      <c r="F121" s="33">
        <v>0</v>
      </c>
      <c r="G121" s="47"/>
      <c r="H121" s="33">
        <f t="shared" si="22"/>
        <v>0</v>
      </c>
      <c r="I121" s="89">
        <f t="shared" si="19"/>
        <v>0</v>
      </c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</row>
    <row r="122" spans="1:68" x14ac:dyDescent="0.25">
      <c r="A122" s="36"/>
      <c r="B122" s="36" t="s">
        <v>153</v>
      </c>
      <c r="C122" s="30" t="s">
        <v>14</v>
      </c>
      <c r="D122" s="53"/>
      <c r="E122" s="30"/>
      <c r="F122" s="33">
        <v>0</v>
      </c>
      <c r="G122" s="47"/>
      <c r="H122" s="33">
        <f t="shared" si="22"/>
        <v>0</v>
      </c>
      <c r="I122" s="89">
        <f t="shared" si="19"/>
        <v>0</v>
      </c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</row>
    <row r="123" spans="1:68" x14ac:dyDescent="0.25">
      <c r="A123" s="36"/>
      <c r="B123" s="36"/>
      <c r="C123" s="30"/>
      <c r="D123" s="53"/>
      <c r="E123" s="30"/>
      <c r="F123" s="33"/>
      <c r="G123" s="47"/>
      <c r="H123" s="33"/>
      <c r="I123" s="89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</row>
    <row r="124" spans="1:68" x14ac:dyDescent="0.25">
      <c r="A124" s="36"/>
      <c r="B124" s="37" t="s">
        <v>83</v>
      </c>
      <c r="C124" s="30"/>
      <c r="D124" s="36"/>
      <c r="E124" s="30"/>
      <c r="F124" s="38">
        <f>SUM(F98:F119)</f>
        <v>0</v>
      </c>
      <c r="G124" s="48"/>
      <c r="H124" s="38">
        <f>SUM(H98:H119)</f>
        <v>0</v>
      </c>
      <c r="I124" s="90">
        <f>SUM(I98:I119)</f>
        <v>0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</row>
    <row r="125" spans="1:68" x14ac:dyDescent="0.25">
      <c r="A125" s="36"/>
      <c r="B125" s="36"/>
      <c r="C125" s="30"/>
      <c r="D125" s="36"/>
      <c r="E125" s="30"/>
      <c r="F125" s="36"/>
      <c r="G125" s="46"/>
      <c r="H125" s="36"/>
      <c r="I125" s="88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</row>
    <row r="126" spans="1:68" s="52" customFormat="1" ht="14.4" thickBot="1" x14ac:dyDescent="0.3">
      <c r="A126" s="9">
        <v>7</v>
      </c>
      <c r="B126" s="10" t="s">
        <v>84</v>
      </c>
      <c r="C126" s="50"/>
      <c r="D126" s="51"/>
      <c r="E126" s="50"/>
      <c r="F126" s="51"/>
      <c r="G126" s="81"/>
      <c r="H126" s="51"/>
      <c r="I126" s="9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</row>
    <row r="127" spans="1:68" x14ac:dyDescent="0.25">
      <c r="A127" s="11"/>
      <c r="B127" s="12"/>
      <c r="C127" s="30"/>
      <c r="D127" s="53"/>
      <c r="E127" s="30"/>
      <c r="F127" s="36"/>
      <c r="G127" s="46"/>
      <c r="H127" s="36"/>
      <c r="I127" s="88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</row>
    <row r="128" spans="1:68" ht="26.4" x14ac:dyDescent="0.25">
      <c r="A128" s="53"/>
      <c r="B128" s="54" t="s">
        <v>85</v>
      </c>
      <c r="C128" s="35" t="s">
        <v>7</v>
      </c>
      <c r="D128" s="31">
        <v>6000</v>
      </c>
      <c r="E128" s="35">
        <v>1</v>
      </c>
      <c r="F128" s="33">
        <f>D128*E128+IF(G104=100,F104*0.9,F104*G104)</f>
        <v>6000</v>
      </c>
      <c r="G128" s="47"/>
      <c r="H128" s="33">
        <f t="shared" ref="H128:H129" si="23">IF(G128&gt;0.9,F128*0.9,F128*G128)</f>
        <v>0</v>
      </c>
      <c r="I128" s="89">
        <f>F128-H128</f>
        <v>6000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</row>
    <row r="129" spans="1:68" x14ac:dyDescent="0.25">
      <c r="A129" s="53"/>
      <c r="B129" s="54" t="s">
        <v>154</v>
      </c>
      <c r="C129" s="35" t="s">
        <v>7</v>
      </c>
      <c r="D129" s="31"/>
      <c r="E129" s="35"/>
      <c r="F129" s="33">
        <f t="shared" ref="F129" si="24">D129*E129</f>
        <v>0</v>
      </c>
      <c r="G129" s="47"/>
      <c r="H129" s="33">
        <f t="shared" si="23"/>
        <v>0</v>
      </c>
      <c r="I129" s="89">
        <f>F129-H129</f>
        <v>0</v>
      </c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</row>
    <row r="130" spans="1:68" x14ac:dyDescent="0.25">
      <c r="A130" s="36"/>
      <c r="B130" s="36"/>
      <c r="C130" s="35"/>
      <c r="D130" s="53"/>
      <c r="E130" s="30"/>
      <c r="F130" s="36"/>
      <c r="G130" s="46"/>
      <c r="H130" s="36"/>
      <c r="I130" s="88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</row>
    <row r="131" spans="1:68" x14ac:dyDescent="0.25">
      <c r="A131" s="36"/>
      <c r="B131" s="37" t="s">
        <v>86</v>
      </c>
      <c r="C131" s="30"/>
      <c r="D131" s="36"/>
      <c r="E131" s="30"/>
      <c r="F131" s="38">
        <f>SUM(F127:F130)</f>
        <v>6000</v>
      </c>
      <c r="G131" s="48"/>
      <c r="H131" s="38">
        <f>SUM(H127:H130)</f>
        <v>0</v>
      </c>
      <c r="I131" s="90">
        <f>SUM(I127:I130)</f>
        <v>6000</v>
      </c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</row>
    <row r="132" spans="1:68" x14ac:dyDescent="0.25">
      <c r="A132" s="36"/>
      <c r="B132" s="37"/>
      <c r="C132" s="30"/>
      <c r="D132" s="36"/>
      <c r="E132" s="30"/>
      <c r="F132" s="39"/>
      <c r="G132" s="83"/>
      <c r="H132" s="39"/>
      <c r="I132" s="92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</row>
    <row r="133" spans="1:68" s="52" customFormat="1" ht="14.4" thickBot="1" x14ac:dyDescent="0.3">
      <c r="A133" s="9">
        <v>8</v>
      </c>
      <c r="B133" s="10" t="s">
        <v>87</v>
      </c>
      <c r="C133" s="50"/>
      <c r="D133" s="51"/>
      <c r="E133" s="50"/>
      <c r="F133" s="51"/>
      <c r="G133" s="81"/>
      <c r="H133" s="51"/>
      <c r="I133" s="9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</row>
    <row r="134" spans="1:68" x14ac:dyDescent="0.25">
      <c r="A134" s="11"/>
      <c r="B134" s="12"/>
      <c r="C134" s="30"/>
      <c r="D134" s="36"/>
      <c r="E134" s="30"/>
      <c r="F134" s="36"/>
      <c r="G134" s="46"/>
      <c r="H134" s="36"/>
      <c r="I134" s="88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</row>
    <row r="135" spans="1:68" x14ac:dyDescent="0.25">
      <c r="A135" s="36"/>
      <c r="B135" s="59" t="s">
        <v>88</v>
      </c>
      <c r="C135" s="35" t="s">
        <v>14</v>
      </c>
      <c r="D135" s="31"/>
      <c r="E135" s="35"/>
      <c r="F135" s="33">
        <f t="shared" ref="F135:F137" si="25">D135*E135</f>
        <v>0</v>
      </c>
      <c r="G135" s="47"/>
      <c r="H135" s="33">
        <f t="shared" ref="H135:H138" si="26">IF(G135&gt;0.9,F135*0.9,F135*G135)</f>
        <v>0</v>
      </c>
      <c r="I135" s="89">
        <f t="shared" ref="I135:I138" si="27">F135-H135</f>
        <v>0</v>
      </c>
      <c r="J135" s="41"/>
      <c r="K135" s="5"/>
      <c r="L135" s="6"/>
      <c r="M135" s="100"/>
      <c r="N135" s="7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</row>
    <row r="136" spans="1:68" ht="26.4" x14ac:dyDescent="0.25">
      <c r="A136" s="60"/>
      <c r="B136" s="61" t="s">
        <v>89</v>
      </c>
      <c r="C136" s="35" t="s">
        <v>11</v>
      </c>
      <c r="D136" s="31"/>
      <c r="E136" s="35"/>
      <c r="F136" s="33">
        <f t="shared" si="25"/>
        <v>0</v>
      </c>
      <c r="G136" s="47"/>
      <c r="H136" s="33">
        <f t="shared" si="26"/>
        <v>0</v>
      </c>
      <c r="I136" s="89">
        <f t="shared" si="27"/>
        <v>0</v>
      </c>
      <c r="J136" s="41"/>
      <c r="K136" s="5"/>
      <c r="L136" s="6"/>
      <c r="M136" s="100"/>
      <c r="N136" s="7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</row>
    <row r="137" spans="1:68" ht="16.2" x14ac:dyDescent="0.25">
      <c r="A137" s="36"/>
      <c r="B137" s="59" t="s">
        <v>90</v>
      </c>
      <c r="C137" s="35" t="s">
        <v>110</v>
      </c>
      <c r="D137" s="31"/>
      <c r="E137" s="35"/>
      <c r="F137" s="33">
        <f t="shared" si="25"/>
        <v>0</v>
      </c>
      <c r="G137" s="47"/>
      <c r="H137" s="33">
        <f t="shared" si="26"/>
        <v>0</v>
      </c>
      <c r="I137" s="89">
        <f t="shared" si="27"/>
        <v>0</v>
      </c>
      <c r="J137" s="41"/>
      <c r="K137" s="5"/>
      <c r="L137" s="6"/>
      <c r="M137" s="100"/>
      <c r="N137" s="7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</row>
    <row r="138" spans="1:68" x14ac:dyDescent="0.25">
      <c r="A138" s="36"/>
      <c r="B138" s="36" t="s">
        <v>116</v>
      </c>
      <c r="C138" s="30" t="s">
        <v>7</v>
      </c>
      <c r="D138" s="36"/>
      <c r="E138" s="30"/>
      <c r="F138" s="33">
        <v>0</v>
      </c>
      <c r="G138" s="47"/>
      <c r="H138" s="33">
        <f t="shared" si="26"/>
        <v>0</v>
      </c>
      <c r="I138" s="89">
        <f t="shared" si="27"/>
        <v>0</v>
      </c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</row>
    <row r="139" spans="1:68" x14ac:dyDescent="0.25">
      <c r="A139" s="36"/>
      <c r="B139" s="36"/>
      <c r="C139" s="30"/>
      <c r="D139" s="36"/>
      <c r="E139" s="30"/>
      <c r="F139" s="33"/>
      <c r="G139" s="47"/>
      <c r="H139" s="33"/>
      <c r="I139" s="89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</row>
    <row r="140" spans="1:68" x14ac:dyDescent="0.25">
      <c r="A140" s="36"/>
      <c r="B140" s="37" t="s">
        <v>91</v>
      </c>
      <c r="C140" s="30"/>
      <c r="D140" s="36"/>
      <c r="E140" s="30"/>
      <c r="F140" s="38">
        <f>SUM(F134:F138)</f>
        <v>0</v>
      </c>
      <c r="G140" s="48"/>
      <c r="H140" s="38">
        <f>SUM(H134:H138)</f>
        <v>0</v>
      </c>
      <c r="I140" s="90">
        <f>SUM(I134:I138)</f>
        <v>0</v>
      </c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</row>
    <row r="141" spans="1:68" x14ac:dyDescent="0.25">
      <c r="A141" s="36"/>
      <c r="B141" s="36"/>
      <c r="C141" s="30"/>
      <c r="D141" s="36"/>
      <c r="E141" s="30"/>
      <c r="F141" s="36"/>
      <c r="G141" s="46"/>
      <c r="H141" s="36"/>
      <c r="I141" s="88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</row>
    <row r="142" spans="1:68" x14ac:dyDescent="0.25">
      <c r="A142" s="36"/>
      <c r="B142" s="62" t="s">
        <v>115</v>
      </c>
      <c r="C142" s="63"/>
      <c r="D142" s="64"/>
      <c r="E142" s="63"/>
      <c r="F142" s="65">
        <f>+SUM(F28,F66,F78,F95,F124,F131,F140)</f>
        <v>6000</v>
      </c>
      <c r="G142" s="85"/>
      <c r="H142" s="65">
        <f>+SUM(H28,H66,H78,H95,H124,H131,H140)</f>
        <v>0</v>
      </c>
      <c r="I142" s="94">
        <f>SUM(I140,I131,I124,I95,I78,I66,I28)</f>
        <v>6000</v>
      </c>
      <c r="J142" s="66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</row>
    <row r="143" spans="1:68" x14ac:dyDescent="0.25">
      <c r="A143" s="36"/>
      <c r="B143" s="37"/>
      <c r="C143" s="30"/>
      <c r="D143" s="36"/>
      <c r="E143" s="30"/>
      <c r="F143" s="39"/>
      <c r="G143" s="83"/>
      <c r="H143" s="39"/>
      <c r="I143" s="92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</row>
    <row r="144" spans="1:68" s="52" customFormat="1" ht="14.4" thickBot="1" x14ac:dyDescent="0.3">
      <c r="A144" s="10">
        <v>9</v>
      </c>
      <c r="B144" s="10" t="s">
        <v>92</v>
      </c>
      <c r="C144" s="50"/>
      <c r="D144" s="51"/>
      <c r="E144" s="50"/>
      <c r="F144" s="51"/>
      <c r="G144" s="81"/>
      <c r="H144" s="51"/>
      <c r="I144" s="9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</row>
    <row r="145" spans="1:68" x14ac:dyDescent="0.25">
      <c r="A145" s="12"/>
      <c r="B145" s="67" t="s">
        <v>93</v>
      </c>
      <c r="C145" s="67"/>
      <c r="D145" s="67"/>
      <c r="E145" s="67"/>
      <c r="F145" s="33">
        <f>0.05*F142</f>
        <v>300</v>
      </c>
      <c r="G145" s="47"/>
      <c r="H145" s="33">
        <f>0.05*H142</f>
        <v>0</v>
      </c>
      <c r="I145" s="89">
        <f>0.05*I142</f>
        <v>300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</row>
    <row r="146" spans="1:68" x14ac:dyDescent="0.25">
      <c r="A146" s="12"/>
      <c r="B146" s="67" t="s">
        <v>94</v>
      </c>
      <c r="C146" s="67"/>
      <c r="D146" s="67"/>
      <c r="E146" s="67"/>
      <c r="F146" s="33">
        <f>0.07*F142</f>
        <v>420.00000000000006</v>
      </c>
      <c r="G146" s="47"/>
      <c r="H146" s="33">
        <f>0.07*H142</f>
        <v>0</v>
      </c>
      <c r="I146" s="89">
        <f>0.07*I142</f>
        <v>420.00000000000006</v>
      </c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</row>
    <row r="147" spans="1:68" x14ac:dyDescent="0.25">
      <c r="A147" s="12"/>
      <c r="B147" s="29"/>
      <c r="C147" s="29"/>
      <c r="D147" s="29"/>
      <c r="E147" s="29"/>
      <c r="F147" s="33"/>
      <c r="G147" s="47"/>
      <c r="H147" s="33"/>
      <c r="I147" s="89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</row>
    <row r="148" spans="1:68" x14ac:dyDescent="0.25">
      <c r="A148" s="12"/>
      <c r="B148" s="62" t="s">
        <v>95</v>
      </c>
      <c r="C148" s="63"/>
      <c r="D148" s="64"/>
      <c r="E148" s="63"/>
      <c r="F148" s="65">
        <f>SUM(F142,F145,F146)</f>
        <v>6720</v>
      </c>
      <c r="G148" s="85"/>
      <c r="H148" s="65">
        <f>SUM(H142,H145,H146)</f>
        <v>0</v>
      </c>
      <c r="I148" s="94">
        <f>SUM(I142,I145,I146)</f>
        <v>6720</v>
      </c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</row>
    <row r="149" spans="1:68" x14ac:dyDescent="0.25">
      <c r="A149" s="12"/>
      <c r="B149" s="29"/>
      <c r="C149" s="34"/>
      <c r="D149" s="29"/>
      <c r="E149" s="34"/>
      <c r="F149" s="36"/>
      <c r="G149" s="46"/>
      <c r="H149" s="36"/>
      <c r="I149" s="88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</row>
    <row r="150" spans="1:68" x14ac:dyDescent="0.25">
      <c r="A150" s="12"/>
      <c r="B150" s="68" t="s">
        <v>96</v>
      </c>
      <c r="C150" s="68"/>
      <c r="D150" s="68"/>
      <c r="E150" s="68"/>
      <c r="F150" s="33">
        <f>0.13*F148</f>
        <v>873.6</v>
      </c>
      <c r="G150" s="47"/>
      <c r="H150" s="33">
        <f>0.13*H148</f>
        <v>0</v>
      </c>
      <c r="I150" s="89">
        <f>0.13*I148</f>
        <v>873.6</v>
      </c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</row>
    <row r="151" spans="1:68" x14ac:dyDescent="0.25">
      <c r="A151" s="12"/>
      <c r="B151" s="69" t="s">
        <v>130</v>
      </c>
      <c r="C151" s="69"/>
      <c r="D151" s="69"/>
      <c r="E151" s="69"/>
      <c r="F151" s="33">
        <f>0.1124*F148</f>
        <v>755.32799999999997</v>
      </c>
      <c r="G151" s="47"/>
      <c r="H151" s="33">
        <f t="shared" ref="H151:I151" si="28">0.1124*H148</f>
        <v>0</v>
      </c>
      <c r="I151" s="89">
        <f t="shared" si="28"/>
        <v>755.32799999999997</v>
      </c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</row>
    <row r="152" spans="1:68" x14ac:dyDescent="0.25">
      <c r="A152" s="12"/>
      <c r="B152" s="29"/>
      <c r="C152" s="29"/>
      <c r="D152" s="29"/>
      <c r="E152" s="29"/>
      <c r="F152" s="33"/>
      <c r="G152" s="47"/>
      <c r="H152" s="33"/>
      <c r="I152" s="89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</row>
    <row r="153" spans="1:68" s="52" customFormat="1" ht="14.4" thickBot="1" x14ac:dyDescent="0.3">
      <c r="A153" s="10"/>
      <c r="B153" s="76" t="s">
        <v>131</v>
      </c>
      <c r="C153" s="77"/>
      <c r="D153" s="78"/>
      <c r="E153" s="77"/>
      <c r="F153" s="79">
        <f>F150-F151</f>
        <v>118.27200000000005</v>
      </c>
      <c r="G153" s="86"/>
      <c r="H153" s="79">
        <f t="shared" ref="H153" si="29">H150-H151</f>
        <v>0</v>
      </c>
      <c r="I153" s="95">
        <f>I150-I151</f>
        <v>118.27200000000005</v>
      </c>
      <c r="J153" s="80"/>
      <c r="K153" s="7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</row>
    <row r="154" spans="1:68" x14ac:dyDescent="0.25">
      <c r="A154" s="12"/>
      <c r="B154" s="12"/>
      <c r="C154" s="30"/>
      <c r="D154" s="36"/>
      <c r="E154" s="30"/>
      <c r="F154" s="36"/>
      <c r="G154" s="46"/>
      <c r="H154" s="36"/>
      <c r="I154" s="88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</row>
    <row r="155" spans="1:68" x14ac:dyDescent="0.25">
      <c r="A155" s="12"/>
      <c r="B155" s="72" t="s">
        <v>97</v>
      </c>
      <c r="C155" s="63"/>
      <c r="D155" s="64"/>
      <c r="E155" s="63"/>
      <c r="F155" s="65">
        <f>SUM(F148,F153)</f>
        <v>6838.2719999999999</v>
      </c>
      <c r="G155" s="85"/>
      <c r="H155" s="65">
        <f>SUM(H148,H153)</f>
        <v>0</v>
      </c>
      <c r="I155" s="94">
        <f>SUM(I148,I153)</f>
        <v>6838.2719999999999</v>
      </c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</row>
    <row r="156" spans="1:68" x14ac:dyDescent="0.25">
      <c r="A156" s="12"/>
      <c r="B156" s="12"/>
      <c r="C156" s="30"/>
      <c r="D156" s="36"/>
      <c r="E156" s="30"/>
      <c r="F156" s="36"/>
      <c r="G156" s="46"/>
      <c r="H156" s="36"/>
      <c r="I156" s="88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</row>
    <row r="157" spans="1:68" x14ac:dyDescent="0.25">
      <c r="A157" s="12"/>
      <c r="B157" s="70" t="s">
        <v>111</v>
      </c>
      <c r="C157" s="63"/>
      <c r="D157" s="64"/>
      <c r="E157" s="63"/>
      <c r="F157" s="65">
        <f>0.037*F148</f>
        <v>248.64</v>
      </c>
      <c r="G157" s="85"/>
      <c r="H157" s="65">
        <f>0.037*H148</f>
        <v>0</v>
      </c>
      <c r="I157" s="94">
        <f>0.037*I148</f>
        <v>248.64</v>
      </c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</row>
    <row r="158" spans="1:68" x14ac:dyDescent="0.25">
      <c r="A158" s="36"/>
      <c r="B158" s="36"/>
      <c r="C158" s="30"/>
      <c r="D158" s="36"/>
      <c r="E158" s="30"/>
      <c r="F158" s="36"/>
      <c r="G158" s="46"/>
      <c r="H158" s="36"/>
      <c r="I158" s="88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</row>
    <row r="159" spans="1:68" s="52" customFormat="1" ht="14.4" thickBot="1" x14ac:dyDescent="0.3">
      <c r="A159" s="10">
        <v>10</v>
      </c>
      <c r="B159" s="10" t="s">
        <v>98</v>
      </c>
      <c r="C159" s="50"/>
      <c r="D159" s="51"/>
      <c r="E159" s="50"/>
      <c r="F159" s="51"/>
      <c r="G159" s="81"/>
      <c r="H159" s="51"/>
      <c r="I159" s="9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</row>
    <row r="160" spans="1:68" x14ac:dyDescent="0.25">
      <c r="A160" s="12"/>
      <c r="B160" s="68" t="s">
        <v>99</v>
      </c>
      <c r="C160" s="68"/>
      <c r="D160" s="68"/>
      <c r="E160" s="68"/>
      <c r="F160" s="33"/>
      <c r="G160" s="47"/>
      <c r="H160" s="33"/>
      <c r="I160" s="89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</row>
    <row r="161" spans="1:68" x14ac:dyDescent="0.25">
      <c r="A161" s="12"/>
      <c r="B161" s="29"/>
      <c r="C161" s="29"/>
      <c r="D161" s="29"/>
      <c r="E161" s="29"/>
      <c r="F161" s="33"/>
      <c r="G161" s="47"/>
      <c r="H161" s="33"/>
      <c r="I161" s="89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</row>
    <row r="162" spans="1:68" x14ac:dyDescent="0.25">
      <c r="A162" s="12"/>
      <c r="B162" s="62" t="s">
        <v>100</v>
      </c>
      <c r="C162" s="63"/>
      <c r="D162" s="64"/>
      <c r="E162" s="63"/>
      <c r="F162" s="65">
        <f>F155</f>
        <v>6838.2719999999999</v>
      </c>
      <c r="G162" s="85"/>
      <c r="H162" s="65">
        <f>H155</f>
        <v>0</v>
      </c>
      <c r="I162" s="94">
        <f>I155</f>
        <v>6838.2719999999999</v>
      </c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</row>
    <row r="163" spans="1:68" x14ac:dyDescent="0.25">
      <c r="A163" s="73"/>
      <c r="B163" s="73"/>
      <c r="C163" s="74"/>
      <c r="D163" s="73"/>
      <c r="E163" s="74"/>
      <c r="F163" s="73"/>
      <c r="G163" s="75"/>
      <c r="H163" s="73"/>
      <c r="I163" s="73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</row>
    <row r="164" spans="1:68" x14ac:dyDescent="0.25">
      <c r="A164" s="13"/>
      <c r="B164" s="13"/>
      <c r="C164" s="8"/>
      <c r="D164" s="13"/>
      <c r="E164" s="8"/>
      <c r="F164" s="13"/>
      <c r="G164" s="96"/>
      <c r="H164" s="13"/>
      <c r="I164" s="13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</row>
    <row r="165" spans="1:68" ht="13.8" customHeight="1" x14ac:dyDescent="0.25">
      <c r="A165" s="103" t="s">
        <v>101</v>
      </c>
      <c r="B165" s="103"/>
      <c r="C165" s="103"/>
      <c r="D165" s="103"/>
      <c r="E165" s="103"/>
      <c r="F165" s="103"/>
      <c r="G165" s="103"/>
      <c r="H165" s="103"/>
      <c r="I165" s="18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</row>
    <row r="166" spans="1:68" ht="13.8" customHeight="1" x14ac:dyDescent="0.25">
      <c r="A166" s="103" t="s">
        <v>102</v>
      </c>
      <c r="B166" s="103"/>
      <c r="C166" s="103"/>
      <c r="D166" s="103"/>
      <c r="E166" s="103"/>
      <c r="F166" s="103"/>
      <c r="G166" s="103"/>
      <c r="H166" s="103"/>
      <c r="I166" s="18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</row>
    <row r="167" spans="1:68" x14ac:dyDescent="0.25">
      <c r="A167" s="13"/>
      <c r="B167" s="13"/>
      <c r="C167" s="8"/>
      <c r="D167" s="13"/>
      <c r="E167" s="8"/>
      <c r="F167" s="13"/>
      <c r="G167" s="96"/>
      <c r="H167" s="13"/>
      <c r="I167" s="13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</row>
    <row r="168" spans="1:68" x14ac:dyDescent="0.25">
      <c r="G168" s="75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</row>
    <row r="169" spans="1:68" x14ac:dyDescent="0.25">
      <c r="A169" s="14"/>
      <c r="B169" s="14"/>
      <c r="G169" s="75"/>
    </row>
    <row r="170" spans="1:68" ht="15" customHeight="1" x14ac:dyDescent="0.25">
      <c r="A170" s="102" t="s">
        <v>117</v>
      </c>
      <c r="B170" s="28"/>
      <c r="C170" s="28"/>
      <c r="D170" s="28"/>
      <c r="E170" s="28"/>
      <c r="F170" s="28"/>
      <c r="G170" s="28"/>
      <c r="H170" s="28"/>
      <c r="I170" s="17"/>
    </row>
    <row r="171" spans="1:68" x14ac:dyDescent="0.25">
      <c r="G171" s="75"/>
    </row>
    <row r="172" spans="1:68" x14ac:dyDescent="0.25">
      <c r="A172" s="14"/>
      <c r="B172" s="14"/>
      <c r="G172" s="75"/>
    </row>
    <row r="173" spans="1:68" ht="15" x14ac:dyDescent="0.25">
      <c r="A173" s="28" t="s">
        <v>103</v>
      </c>
      <c r="B173" s="28"/>
      <c r="C173" s="28"/>
      <c r="D173" s="28"/>
      <c r="E173" s="28"/>
      <c r="F173" s="28"/>
      <c r="G173" s="28"/>
      <c r="H173" s="28"/>
      <c r="I173" s="17"/>
    </row>
    <row r="174" spans="1:68" x14ac:dyDescent="0.25">
      <c r="G174" s="75"/>
    </row>
    <row r="175" spans="1:68" x14ac:dyDescent="0.25">
      <c r="A175" s="14"/>
      <c r="B175" s="14"/>
      <c r="G175" s="75"/>
    </row>
    <row r="176" spans="1:68" ht="15" x14ac:dyDescent="0.25">
      <c r="A176" s="28" t="s">
        <v>104</v>
      </c>
      <c r="B176" s="28"/>
      <c r="C176" s="28"/>
      <c r="D176" s="28"/>
      <c r="E176" s="28"/>
      <c r="F176" s="28"/>
      <c r="G176" s="28"/>
      <c r="H176" s="28"/>
      <c r="I176" s="17"/>
    </row>
  </sheetData>
  <pageMargins left="0.7" right="0.7" top="0.75" bottom="0.75" header="0.3" footer="0.3"/>
  <pageSetup scale="56" orientation="portrait" r:id="rId1"/>
  <headerFooter>
    <oddFooter>&amp;LSchedule D - Subdivision Agreement&amp;RPage &amp;P</oddFooter>
  </headerFooter>
  <rowBreaks count="2" manualBreakCount="2">
    <brk id="78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Subdivision Security Reduc.</vt:lpstr>
      <vt:lpstr>'Subdivision Security Reduc.'!Print_Titles</vt:lpstr>
    </vt:vector>
  </TitlesOfParts>
  <Company>City of Kawartha Lakes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Subdivision-Security-Reduction-Request-Cost-Estimate-Template</dc:title>
  <dc:creator>Roberta Perdue</dc:creator>
  <cp:lastModifiedBy>Brianne Harrison</cp:lastModifiedBy>
  <cp:lastPrinted>2021-10-20T14:16:29Z</cp:lastPrinted>
  <dcterms:created xsi:type="dcterms:W3CDTF">2014-03-20T12:50:28Z</dcterms:created>
  <dcterms:modified xsi:type="dcterms:W3CDTF">2025-10-08T18:47:07Z</dcterms:modified>
</cp:coreProperties>
</file>